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0" yWindow="0" windowWidth="24240" windowHeight="13740" tabRatio="800" activeTab="1"/>
  </bookViews>
  <sheets>
    <sheet name="【補強】様式２　概要(RC)" sheetId="3" r:id="rId1"/>
    <sheet name="【補強】様式２　概要(S)" sheetId="20" r:id="rId2"/>
  </sheets>
  <definedNames>
    <definedName name="_xlnm.Print_Area" localSheetId="0">'【補強】様式２　概要(RC)'!$B$2:$AL$425</definedName>
    <definedName name="_xlnm.Print_Area" localSheetId="1">'【補強】様式２　概要(S)'!$B$2:$AL$226</definedName>
  </definedNames>
  <calcPr calcId="145621"/>
</workbook>
</file>

<file path=xl/calcChain.xml><?xml version="1.0" encoding="utf-8"?>
<calcChain xmlns="http://schemas.openxmlformats.org/spreadsheetml/2006/main">
  <c r="Y46" i="20" l="1"/>
  <c r="W122" i="20" l="1"/>
  <c r="W117" i="20"/>
  <c r="W157" i="20"/>
  <c r="W152" i="20"/>
  <c r="W150" i="20"/>
  <c r="W145" i="20"/>
  <c r="Z145" i="20" s="1"/>
  <c r="AF145" i="20" s="1"/>
  <c r="W143" i="20"/>
  <c r="W138" i="20"/>
  <c r="W136" i="20"/>
  <c r="W131" i="20"/>
  <c r="W129" i="20"/>
  <c r="W124" i="20"/>
  <c r="T50" i="20"/>
  <c r="P50" i="20"/>
  <c r="I50" i="20"/>
  <c r="E50" i="20"/>
  <c r="N31" i="20"/>
  <c r="W118" i="3"/>
  <c r="W123" i="3"/>
  <c r="W125" i="3"/>
  <c r="W130" i="3"/>
  <c r="W132" i="3"/>
  <c r="W137" i="3"/>
  <c r="W139" i="3"/>
  <c r="W144" i="3"/>
  <c r="W146" i="3"/>
  <c r="W151" i="3"/>
  <c r="Z124" i="20" l="1"/>
  <c r="AF124" i="20" s="1"/>
  <c r="Z138" i="20"/>
  <c r="AF138" i="20" s="1"/>
  <c r="Z152" i="20"/>
  <c r="AF152" i="20" s="1"/>
  <c r="Z125" i="3"/>
  <c r="Z146" i="3"/>
  <c r="Z132" i="3"/>
  <c r="Z118" i="3"/>
  <c r="Z139" i="3"/>
  <c r="Z131" i="20"/>
  <c r="AF131" i="20" s="1"/>
  <c r="Z117" i="20"/>
  <c r="AF117" i="20" s="1"/>
  <c r="AH418" i="3" l="1"/>
  <c r="AD418" i="3"/>
  <c r="Z418" i="3"/>
  <c r="V418" i="3"/>
  <c r="R418" i="3"/>
  <c r="N418" i="3"/>
  <c r="AH413" i="3"/>
  <c r="AD413" i="3"/>
  <c r="Z413" i="3"/>
  <c r="V413" i="3"/>
  <c r="R413" i="3"/>
  <c r="N413" i="3"/>
  <c r="AH408" i="3"/>
  <c r="AD408" i="3"/>
  <c r="Z408" i="3"/>
  <c r="V408" i="3"/>
  <c r="R408" i="3"/>
  <c r="N408" i="3"/>
  <c r="AH402" i="3"/>
  <c r="AD402" i="3"/>
  <c r="Z402" i="3"/>
  <c r="V402" i="3"/>
  <c r="R402" i="3"/>
  <c r="N402" i="3"/>
  <c r="AH397" i="3"/>
  <c r="AD397" i="3"/>
  <c r="Z397" i="3"/>
  <c r="V397" i="3"/>
  <c r="R397" i="3"/>
  <c r="N397" i="3"/>
  <c r="AH392" i="3"/>
  <c r="AD392" i="3"/>
  <c r="Z392" i="3"/>
  <c r="V392" i="3"/>
  <c r="R392" i="3"/>
  <c r="N392" i="3"/>
  <c r="AH386" i="3"/>
  <c r="AD386" i="3"/>
  <c r="Z386" i="3"/>
  <c r="V386" i="3"/>
  <c r="R386" i="3"/>
  <c r="N386" i="3"/>
  <c r="AH381" i="3"/>
  <c r="AD381" i="3"/>
  <c r="Z381" i="3"/>
  <c r="V381" i="3"/>
  <c r="R381" i="3"/>
  <c r="N381" i="3"/>
  <c r="AH376" i="3"/>
  <c r="AD376" i="3"/>
  <c r="Z376" i="3"/>
  <c r="V376" i="3"/>
  <c r="R376" i="3"/>
  <c r="N376" i="3"/>
  <c r="AH370" i="3"/>
  <c r="AD370" i="3"/>
  <c r="Z370" i="3"/>
  <c r="V370" i="3"/>
  <c r="R370" i="3"/>
  <c r="N370" i="3"/>
  <c r="AH365" i="3"/>
  <c r="AD365" i="3"/>
  <c r="Z365" i="3"/>
  <c r="V365" i="3"/>
  <c r="R365" i="3"/>
  <c r="N365" i="3"/>
  <c r="AH360" i="3"/>
  <c r="AD360" i="3"/>
  <c r="Z360" i="3"/>
  <c r="V360" i="3"/>
  <c r="R360" i="3"/>
  <c r="N360" i="3"/>
  <c r="AH354" i="3"/>
  <c r="AD354" i="3"/>
  <c r="Z354" i="3"/>
  <c r="V354" i="3"/>
  <c r="R354" i="3"/>
  <c r="N354" i="3"/>
  <c r="AH349" i="3"/>
  <c r="AD349" i="3"/>
  <c r="Z349" i="3"/>
  <c r="V349" i="3"/>
  <c r="R349" i="3"/>
  <c r="N349" i="3"/>
  <c r="AH344" i="3"/>
  <c r="AD344" i="3"/>
  <c r="Z344" i="3"/>
  <c r="V344" i="3"/>
  <c r="R344" i="3"/>
  <c r="N344" i="3"/>
  <c r="AH338" i="3"/>
  <c r="AD338" i="3"/>
  <c r="Z338" i="3"/>
  <c r="V338" i="3"/>
  <c r="R338" i="3"/>
  <c r="N338" i="3"/>
  <c r="AH333" i="3"/>
  <c r="AD333" i="3"/>
  <c r="Z333" i="3"/>
  <c r="V333" i="3"/>
  <c r="R333" i="3"/>
  <c r="N333" i="3"/>
  <c r="AH328" i="3"/>
  <c r="AD328" i="3"/>
  <c r="Z328" i="3"/>
  <c r="V328" i="3"/>
  <c r="R328" i="3"/>
  <c r="N328" i="3"/>
  <c r="AH322" i="3"/>
  <c r="AD322" i="3"/>
  <c r="Z322" i="3"/>
  <c r="V322" i="3"/>
  <c r="R322" i="3"/>
  <c r="N322" i="3"/>
  <c r="AH317" i="3"/>
  <c r="AD317" i="3"/>
  <c r="Z317" i="3"/>
  <c r="V317" i="3"/>
  <c r="R317" i="3"/>
  <c r="N317" i="3"/>
  <c r="AH312" i="3"/>
  <c r="AD312" i="3"/>
  <c r="Z312" i="3"/>
  <c r="V312" i="3"/>
  <c r="R312" i="3"/>
  <c r="N312" i="3"/>
  <c r="AH296" i="3"/>
  <c r="V296" i="3"/>
  <c r="Z296" i="3"/>
  <c r="AD296" i="3"/>
  <c r="V301" i="3"/>
  <c r="Z301" i="3"/>
  <c r="AD301" i="3"/>
  <c r="AH301" i="3"/>
  <c r="V306" i="3"/>
  <c r="Z306" i="3"/>
  <c r="AD306" i="3"/>
  <c r="AH306" i="3"/>
  <c r="S274" i="3"/>
  <c r="S275" i="3"/>
  <c r="AC50" i="3"/>
  <c r="U50" i="3"/>
  <c r="S50" i="3"/>
  <c r="O50" i="3"/>
  <c r="G50" i="3"/>
  <c r="E50" i="3"/>
  <c r="Z355" i="3" l="1"/>
  <c r="N371" i="3"/>
  <c r="Z419" i="3"/>
  <c r="N387" i="3"/>
  <c r="Z371" i="3"/>
  <c r="N403" i="3"/>
  <c r="Z387" i="3"/>
  <c r="N355" i="3"/>
  <c r="N419" i="3"/>
  <c r="Z403" i="3"/>
  <c r="N323" i="3"/>
  <c r="N339" i="3"/>
  <c r="Z323" i="3"/>
  <c r="Z339" i="3"/>
  <c r="Z307" i="3"/>
  <c r="Z244" i="3"/>
  <c r="AB234" i="3"/>
  <c r="AE236" i="3" s="1"/>
  <c r="Z230" i="3"/>
  <c r="AB230" i="3" s="1"/>
  <c r="AE231" i="3" s="1"/>
  <c r="R306" i="3"/>
  <c r="N306" i="3"/>
  <c r="R301" i="3"/>
  <c r="N301" i="3"/>
  <c r="R296" i="3"/>
  <c r="N296" i="3"/>
  <c r="M279" i="3"/>
  <c r="G279" i="3"/>
  <c r="M278" i="3"/>
  <c r="G278" i="3"/>
  <c r="M277" i="3"/>
  <c r="G277" i="3"/>
  <c r="M276" i="3"/>
  <c r="G276" i="3"/>
  <c r="S273" i="3"/>
  <c r="Q269" i="3"/>
  <c r="Q268" i="3"/>
  <c r="Q267" i="3"/>
  <c r="Q266" i="3"/>
  <c r="Q265" i="3"/>
  <c r="X259" i="3"/>
  <c r="Y260" i="3" s="1"/>
  <c r="AC259" i="3" s="1"/>
  <c r="U259" i="3"/>
  <c r="V260" i="3" s="1"/>
  <c r="AA259" i="3" s="1"/>
  <c r="L258" i="3"/>
  <c r="L256" i="3" s="1"/>
  <c r="L254" i="3" s="1"/>
  <c r="L252" i="3" s="1"/>
  <c r="X257" i="3"/>
  <c r="U257" i="3"/>
  <c r="K257" i="3"/>
  <c r="K255" i="3" s="1"/>
  <c r="X255" i="3"/>
  <c r="U255" i="3"/>
  <c r="X253" i="3"/>
  <c r="U253" i="3"/>
  <c r="X251" i="3"/>
  <c r="U251" i="3"/>
  <c r="Z242" i="3"/>
  <c r="AB242" i="3" s="1"/>
  <c r="AE243" i="3" s="1"/>
  <c r="Z240" i="3"/>
  <c r="AB240" i="3" s="1"/>
  <c r="AE241" i="3" s="1"/>
  <c r="Z232" i="3"/>
  <c r="AB232" i="3" s="1"/>
  <c r="AE233" i="3" s="1"/>
  <c r="Z228" i="3"/>
  <c r="AB228" i="3" s="1"/>
  <c r="AE229" i="3" s="1"/>
  <c r="Z226" i="3"/>
  <c r="AB226" i="3" s="1"/>
  <c r="AE227" i="3" s="1"/>
  <c r="Z224" i="3"/>
  <c r="AB224" i="3" s="1"/>
  <c r="AE225" i="3" s="1"/>
  <c r="P182" i="20"/>
  <c r="P181" i="20"/>
  <c r="P180" i="20"/>
  <c r="P179" i="20"/>
  <c r="P178" i="20"/>
  <c r="P177" i="20"/>
  <c r="J177" i="20"/>
  <c r="J178" i="20" s="1"/>
  <c r="J179" i="20" s="1"/>
  <c r="J180" i="20" s="1"/>
  <c r="J181" i="20" s="1"/>
  <c r="J182" i="20" s="1"/>
  <c r="S54" i="20"/>
  <c r="J54" i="20" s="1"/>
  <c r="AI40" i="20" s="1"/>
  <c r="J53" i="20"/>
  <c r="AD40" i="20" s="1"/>
  <c r="U104" i="20"/>
  <c r="S104" i="20"/>
  <c r="Q104" i="20"/>
  <c r="O104" i="20"/>
  <c r="M104" i="20"/>
  <c r="K104" i="20"/>
  <c r="I104" i="20"/>
  <c r="G104" i="20"/>
  <c r="E104" i="20"/>
  <c r="AC93" i="20"/>
  <c r="U93" i="20"/>
  <c r="S93" i="20"/>
  <c r="O93" i="20"/>
  <c r="G93" i="20"/>
  <c r="E93" i="20"/>
  <c r="W92" i="20"/>
  <c r="Y92" i="20" s="1"/>
  <c r="K92" i="20"/>
  <c r="W91" i="20"/>
  <c r="Y91" i="20" s="1"/>
  <c r="I91" i="20"/>
  <c r="K91" i="20" s="1"/>
  <c r="W90" i="20"/>
  <c r="Y90" i="20" s="1"/>
  <c r="I90" i="20"/>
  <c r="K90" i="20" s="1"/>
  <c r="W89" i="20"/>
  <c r="Y89" i="20" s="1"/>
  <c r="I89" i="20"/>
  <c r="K89" i="20" s="1"/>
  <c r="W88" i="20"/>
  <c r="Y88" i="20" s="1"/>
  <c r="I88" i="20"/>
  <c r="K88" i="20" s="1"/>
  <c r="R16" i="20"/>
  <c r="R15" i="20"/>
  <c r="AE3" i="20"/>
  <c r="R49" i="20" l="1"/>
  <c r="R45" i="20"/>
  <c r="G45" i="20"/>
  <c r="AI42" i="20"/>
  <c r="AI44" i="20" s="1"/>
  <c r="M89" i="20"/>
  <c r="R46" i="20"/>
  <c r="R48" i="20"/>
  <c r="AA91" i="20"/>
  <c r="G46" i="20"/>
  <c r="AA88" i="20"/>
  <c r="G49" i="20"/>
  <c r="AA90" i="20"/>
  <c r="M91" i="20"/>
  <c r="N307" i="3"/>
  <c r="G280" i="3" s="1"/>
  <c r="S277" i="3"/>
  <c r="S276" i="3"/>
  <c r="W268" i="3"/>
  <c r="AC268" i="3" s="1"/>
  <c r="S279" i="3"/>
  <c r="W265" i="3"/>
  <c r="AC265" i="3" s="1"/>
  <c r="W266" i="3"/>
  <c r="AC266" i="3" s="1"/>
  <c r="T267" i="3"/>
  <c r="Z267" i="3" s="1"/>
  <c r="AB244" i="3"/>
  <c r="AE245" i="3" s="1"/>
  <c r="AH242" i="3" s="1"/>
  <c r="S278" i="3"/>
  <c r="M280" i="3"/>
  <c r="T265" i="3"/>
  <c r="Z265" i="3" s="1"/>
  <c r="V258" i="3"/>
  <c r="AA257" i="3" s="1"/>
  <c r="Y258" i="3"/>
  <c r="AC257" i="3" s="1"/>
  <c r="Y256" i="3"/>
  <c r="AC255" i="3" s="1"/>
  <c r="V256" i="3"/>
  <c r="AA255" i="3" s="1"/>
  <c r="K253" i="3"/>
  <c r="Y254" i="3" s="1"/>
  <c r="AC253" i="3" s="1"/>
  <c r="T266" i="3"/>
  <c r="Z266" i="3" s="1"/>
  <c r="W267" i="3"/>
  <c r="AC267" i="3" s="1"/>
  <c r="T269" i="3"/>
  <c r="Z269" i="3" s="1"/>
  <c r="T268" i="3"/>
  <c r="Z268" i="3" s="1"/>
  <c r="W269" i="3"/>
  <c r="AC269" i="3" s="1"/>
  <c r="M92" i="20"/>
  <c r="AA16" i="20"/>
  <c r="AA92" i="20"/>
  <c r="AD42" i="20"/>
  <c r="AC44" i="20" s="1"/>
  <c r="M90" i="20"/>
  <c r="W93" i="20"/>
  <c r="R47" i="20"/>
  <c r="G47" i="20"/>
  <c r="G48" i="20"/>
  <c r="K93" i="20"/>
  <c r="Y93" i="20"/>
  <c r="I93" i="20"/>
  <c r="AA89" i="20"/>
  <c r="M88" i="20"/>
  <c r="G50" i="20" l="1"/>
  <c r="R50" i="20"/>
  <c r="AA93" i="20"/>
  <c r="AI268" i="3"/>
  <c r="AF267" i="3"/>
  <c r="AI267" i="3"/>
  <c r="AF269" i="3"/>
  <c r="AI266" i="3"/>
  <c r="AI269" i="3"/>
  <c r="AF268" i="3"/>
  <c r="S280" i="3"/>
  <c r="X273" i="3" s="1"/>
  <c r="V254" i="3"/>
  <c r="AA253" i="3" s="1"/>
  <c r="AF266" i="3" s="1"/>
  <c r="K251" i="3"/>
  <c r="M93" i="20"/>
  <c r="AJ87" i="20"/>
  <c r="AJ88" i="20" s="1"/>
  <c r="AE89" i="20" s="1"/>
  <c r="V252" i="3" l="1"/>
  <c r="AA251" i="3" s="1"/>
  <c r="AF265" i="3" s="1"/>
  <c r="Y252" i="3"/>
  <c r="AC251" i="3" s="1"/>
  <c r="AI265" i="3" s="1"/>
  <c r="AF197" i="3" l="1"/>
  <c r="AF196" i="3"/>
  <c r="AF194" i="3"/>
  <c r="O197" i="3" l="1"/>
  <c r="R197" i="3"/>
  <c r="O200" i="3"/>
  <c r="R200" i="3"/>
  <c r="O203" i="3"/>
  <c r="N187" i="3" s="1"/>
  <c r="R203" i="3"/>
  <c r="O206" i="3"/>
  <c r="L187" i="3" s="1"/>
  <c r="R206" i="3"/>
  <c r="O194" i="3"/>
  <c r="T187" i="3" s="1"/>
  <c r="AH203" i="3"/>
  <c r="AF204" i="3" s="1"/>
  <c r="R194" i="3"/>
  <c r="S175" i="3"/>
  <c r="S171" i="3"/>
  <c r="S172" i="3"/>
  <c r="S173" i="3"/>
  <c r="S174" i="3"/>
  <c r="P175" i="3"/>
  <c r="P174" i="3"/>
  <c r="P173" i="3"/>
  <c r="P172" i="3"/>
  <c r="P171" i="3"/>
  <c r="J170" i="3"/>
  <c r="J171" i="3" s="1"/>
  <c r="J172" i="3" s="1"/>
  <c r="J173" i="3" s="1"/>
  <c r="J174" i="3" s="1"/>
  <c r="J175" i="3" s="1"/>
  <c r="W116" i="3"/>
  <c r="W111" i="3"/>
  <c r="Z111" i="3" l="1"/>
  <c r="AF111" i="3" s="1"/>
  <c r="AA206" i="3"/>
  <c r="AA208" i="3"/>
  <c r="U203" i="3"/>
  <c r="U197" i="3"/>
  <c r="R188" i="3" s="1"/>
  <c r="U200" i="3"/>
  <c r="U194" i="3"/>
  <c r="T188" i="3" s="1"/>
  <c r="P187" i="3"/>
  <c r="R187" i="3"/>
  <c r="U206" i="3"/>
  <c r="AF125" i="3"/>
  <c r="AF139" i="3"/>
  <c r="AF132" i="3"/>
  <c r="AF146" i="3"/>
  <c r="AF118" i="3"/>
  <c r="S54" i="3"/>
  <c r="M54" i="3" s="1"/>
  <c r="AE3" i="3"/>
  <c r="J53" i="3"/>
  <c r="L188" i="3" l="1"/>
  <c r="L189" i="3"/>
  <c r="N189" i="3"/>
  <c r="N188" i="3"/>
  <c r="P189" i="3"/>
  <c r="P188" i="3"/>
  <c r="AJ40" i="3"/>
  <c r="I98" i="3" l="1"/>
  <c r="K98" i="3"/>
  <c r="M98" i="3"/>
  <c r="O98" i="3"/>
  <c r="Q98" i="3"/>
  <c r="S98" i="3"/>
  <c r="U98" i="3"/>
  <c r="G98" i="3"/>
  <c r="E98" i="3"/>
  <c r="AC87" i="3"/>
  <c r="U87" i="3"/>
  <c r="S87" i="3"/>
  <c r="O87" i="3"/>
  <c r="G87" i="3"/>
  <c r="E87" i="3"/>
  <c r="W86" i="3"/>
  <c r="Y86" i="3" s="1"/>
  <c r="AA86" i="3" s="1"/>
  <c r="K86" i="3"/>
  <c r="M86" i="3" s="1"/>
  <c r="W85" i="3"/>
  <c r="Y85" i="3" s="1"/>
  <c r="AA85" i="3" s="1"/>
  <c r="I85" i="3"/>
  <c r="K85" i="3" s="1"/>
  <c r="M85" i="3" s="1"/>
  <c r="W84" i="3"/>
  <c r="Y84" i="3" s="1"/>
  <c r="AA84" i="3" s="1"/>
  <c r="I84" i="3"/>
  <c r="K84" i="3" s="1"/>
  <c r="M84" i="3" s="1"/>
  <c r="W83" i="3"/>
  <c r="Y83" i="3" s="1"/>
  <c r="AA83" i="3" s="1"/>
  <c r="I83" i="3"/>
  <c r="K83" i="3" s="1"/>
  <c r="M83" i="3" s="1"/>
  <c r="W82" i="3"/>
  <c r="I82" i="3"/>
  <c r="I87" i="3" l="1"/>
  <c r="W87" i="3"/>
  <c r="Y82" i="3"/>
  <c r="K82" i="3"/>
  <c r="K49" i="3"/>
  <c r="M49" i="3" s="1"/>
  <c r="W46" i="3"/>
  <c r="Y46" i="3" s="1"/>
  <c r="AA46" i="3" s="1"/>
  <c r="W47" i="3"/>
  <c r="Y47" i="3" s="1"/>
  <c r="AA47" i="3" s="1"/>
  <c r="W48" i="3"/>
  <c r="Y48" i="3" s="1"/>
  <c r="AA48" i="3" s="1"/>
  <c r="W49" i="3"/>
  <c r="Y49" i="3" s="1"/>
  <c r="AA49" i="3" s="1"/>
  <c r="W45" i="3"/>
  <c r="I45" i="3"/>
  <c r="I46" i="3"/>
  <c r="K46" i="3" s="1"/>
  <c r="M46" i="3" s="1"/>
  <c r="I47" i="3"/>
  <c r="K47" i="3" s="1"/>
  <c r="M47" i="3" s="1"/>
  <c r="I48" i="3"/>
  <c r="K48" i="3" s="1"/>
  <c r="M48" i="3" s="1"/>
  <c r="I50" i="3" l="1"/>
  <c r="Y45" i="3"/>
  <c r="W50" i="3"/>
  <c r="Y87" i="3"/>
  <c r="AA82" i="3"/>
  <c r="AA87" i="3" s="1"/>
  <c r="K87" i="3"/>
  <c r="M82" i="3"/>
  <c r="M87" i="3" s="1"/>
  <c r="K45" i="3"/>
  <c r="N31" i="3"/>
  <c r="R16" i="3"/>
  <c r="R15" i="3"/>
  <c r="AA45" i="3" l="1"/>
  <c r="AA50" i="3" s="1"/>
  <c r="Y50" i="3"/>
  <c r="M45" i="3"/>
  <c r="M50" i="3" s="1"/>
  <c r="K50" i="3"/>
  <c r="AJ81" i="3"/>
  <c r="AJ82" i="3" s="1"/>
  <c r="AE83" i="3" s="1"/>
  <c r="AA16" i="3"/>
  <c r="AJ42" i="3" l="1"/>
  <c r="AJ44" i="3" s="1"/>
  <c r="AE46" i="3" s="1"/>
</calcChain>
</file>

<file path=xl/sharedStrings.xml><?xml version="1.0" encoding="utf-8"?>
<sst xmlns="http://schemas.openxmlformats.org/spreadsheetml/2006/main" count="1477" uniqueCount="690">
  <si>
    <t>年</t>
    <rPh sb="0" eb="1">
      <t>ネン</t>
    </rPh>
    <phoneticPr fontId="1"/>
  </si>
  <si>
    <t>Ｐ</t>
    <phoneticPr fontId="1"/>
  </si>
  <si>
    <t>建　物　名　称</t>
    <rPh sb="0" eb="3">
      <t>タテモノ</t>
    </rPh>
    <rPh sb="4" eb="7">
      <t>メイショウ</t>
    </rPh>
    <phoneticPr fontId="5"/>
  </si>
  <si>
    <t>所　　　在　　　地</t>
    <rPh sb="0" eb="9">
      <t>ショザイチ</t>
    </rPh>
    <phoneticPr fontId="5"/>
  </si>
  <si>
    <t>建築年･構造･階数</t>
    <rPh sb="0" eb="2">
      <t>ケンチク</t>
    </rPh>
    <rPh sb="2" eb="3">
      <t>ネン</t>
    </rPh>
    <rPh sb="4" eb="6">
      <t>コウゾウ</t>
    </rPh>
    <rPh sb="7" eb="9">
      <t>カイスウ</t>
    </rPh>
    <phoneticPr fontId="5"/>
  </si>
  <si>
    <t>昭和</t>
    <rPh sb="0" eb="2">
      <t>ショウワ</t>
    </rPh>
    <phoneticPr fontId="5"/>
  </si>
  <si>
    <t>年</t>
    <rPh sb="0" eb="1">
      <t>ネン</t>
    </rPh>
    <phoneticPr fontId="5"/>
  </si>
  <si>
    <t>（西暦</t>
    <rPh sb="1" eb="3">
      <t>セイレキ</t>
    </rPh>
    <phoneticPr fontId="5"/>
  </si>
  <si>
    <t>年）</t>
    <rPh sb="0" eb="1">
      <t>ネン</t>
    </rPh>
    <phoneticPr fontId="5"/>
  </si>
  <si>
    <t>ＲＣ</t>
    <phoneticPr fontId="1"/>
  </si>
  <si>
    <t>造</t>
    <rPh sb="0" eb="1">
      <t>ツク</t>
    </rPh>
    <phoneticPr fontId="5"/>
  </si>
  <si>
    <t>階建</t>
    <rPh sb="0" eb="1">
      <t>カイ</t>
    </rPh>
    <rPh sb="1" eb="2">
      <t>タ</t>
    </rPh>
    <phoneticPr fontId="5"/>
  </si>
  <si>
    <t>診 断 実 施 年</t>
    <rPh sb="0" eb="3">
      <t>シンダン</t>
    </rPh>
    <rPh sb="4" eb="7">
      <t>ジッシ</t>
    </rPh>
    <rPh sb="8" eb="9">
      <t>ネン</t>
    </rPh>
    <phoneticPr fontId="5"/>
  </si>
  <si>
    <t>平成</t>
    <rPh sb="0" eb="2">
      <t>ヘイセイ</t>
    </rPh>
    <phoneticPr fontId="5"/>
  </si>
  <si>
    <t>築後</t>
    <rPh sb="0" eb="2">
      <t>チクゴ</t>
    </rPh>
    <phoneticPr fontId="5"/>
  </si>
  <si>
    <t>原設計構造計算書：直接基礎。地耐力15t/㎡</t>
    <rPh sb="0" eb="3">
      <t>ゲンセッケイ</t>
    </rPh>
    <rPh sb="3" eb="5">
      <t>コウゾウ</t>
    </rPh>
    <rPh sb="5" eb="8">
      <t>ケイサンショ</t>
    </rPh>
    <rPh sb="9" eb="11">
      <t>チョクセツ</t>
    </rPh>
    <rPh sb="11" eb="13">
      <t>キソ</t>
    </rPh>
    <rPh sb="14" eb="15">
      <t>チ</t>
    </rPh>
    <rPh sb="15" eb="17">
      <t>タイリョク</t>
    </rPh>
    <phoneticPr fontId="1"/>
  </si>
  <si>
    <t>診断対象延べ床面積</t>
    <rPh sb="0" eb="2">
      <t>シンダン</t>
    </rPh>
    <rPh sb="2" eb="4">
      <t>タイショウ</t>
    </rPh>
    <rPh sb="4" eb="5">
      <t>ノ</t>
    </rPh>
    <rPh sb="6" eb="9">
      <t>ユカメンセキ</t>
    </rPh>
    <phoneticPr fontId="5"/>
  </si>
  <si>
    <t>㎡</t>
    <phoneticPr fontId="5"/>
  </si>
  <si>
    <t>直接基礎</t>
    <rPh sb="0" eb="2">
      <t>チョクセツ</t>
    </rPh>
    <rPh sb="2" eb="4">
      <t>キソ</t>
    </rPh>
    <phoneticPr fontId="1"/>
  </si>
  <si>
    <t>独立フーチング</t>
    <rPh sb="0" eb="2">
      <t>ドクリツ</t>
    </rPh>
    <phoneticPr fontId="1"/>
  </si>
  <si>
    <t>地耐力：</t>
    <phoneticPr fontId="1"/>
  </si>
  <si>
    <t>t/㎡</t>
    <phoneticPr fontId="1"/>
  </si>
  <si>
    <t>図面による</t>
    <rPh sb="0" eb="2">
      <t>ズメン</t>
    </rPh>
    <phoneticPr fontId="1"/>
  </si>
  <si>
    <t>基礎・地盤条件</t>
    <rPh sb="0" eb="2">
      <t>キソ</t>
    </rPh>
    <phoneticPr fontId="5"/>
  </si>
  <si>
    <t>杭基礎</t>
    <rPh sb="0" eb="1">
      <t>クイ</t>
    </rPh>
    <rPh sb="1" eb="3">
      <t>キソ</t>
    </rPh>
    <phoneticPr fontId="1"/>
  </si>
  <si>
    <t>支持力：</t>
    <rPh sb="0" eb="2">
      <t>シジ</t>
    </rPh>
    <rPh sb="2" eb="3">
      <t>リョク</t>
    </rPh>
    <phoneticPr fontId="1"/>
  </si>
  <si>
    <t>ｔ/本</t>
    <rPh sb="2" eb="3">
      <t>ホン</t>
    </rPh>
    <phoneticPr fontId="1"/>
  </si>
  <si>
    <t>(推定)</t>
    <rPh sb="1" eb="3">
      <t>スイテイ</t>
    </rPh>
    <phoneticPr fontId="11"/>
  </si>
  <si>
    <t>構造上の特徴</t>
    <rPh sb="0" eb="3">
      <t>コウゾウジョウ</t>
    </rPh>
    <rPh sb="4" eb="6">
      <t>トクチョウ</t>
    </rPh>
    <phoneticPr fontId="5"/>
  </si>
  <si>
    <t>平 面　：</t>
    <rPh sb="0" eb="3">
      <t>ヘイメン</t>
    </rPh>
    <phoneticPr fontId="5"/>
  </si>
  <si>
    <t>整形</t>
  </si>
  <si>
    <t>、</t>
    <phoneticPr fontId="5"/>
  </si>
  <si>
    <t>立 面　：</t>
    <rPh sb="0" eb="1">
      <t>リツ</t>
    </rPh>
    <rPh sb="2" eb="3">
      <t>メン</t>
    </rPh>
    <phoneticPr fontId="5"/>
  </si>
  <si>
    <t>構 造 形 式　：</t>
    <rPh sb="0" eb="3">
      <t>コウゾウ</t>
    </rPh>
    <rPh sb="4" eb="7">
      <t>ケイシキ</t>
    </rPh>
    <phoneticPr fontId="5"/>
  </si>
  <si>
    <t xml:space="preserve">(X : </t>
    <phoneticPr fontId="5"/>
  </si>
  <si>
    <t>ラーメン</t>
    <phoneticPr fontId="1"/>
  </si>
  <si>
    <t>)</t>
    <phoneticPr fontId="5"/>
  </si>
  <si>
    <t xml:space="preserve">(Y : </t>
    <phoneticPr fontId="5"/>
  </si>
  <si>
    <t>ラーメン</t>
    <phoneticPr fontId="1"/>
  </si>
  <si>
    <t>)</t>
    <phoneticPr fontId="5"/>
  </si>
  <si>
    <t>不整形</t>
    <rPh sb="0" eb="3">
      <t>フセイケイ</t>
    </rPh>
    <phoneticPr fontId="5"/>
  </si>
  <si>
    <t>極 脆 性 柱　：</t>
    <rPh sb="0" eb="1">
      <t>ゴク</t>
    </rPh>
    <rPh sb="2" eb="5">
      <t>ゼイセイ</t>
    </rPh>
    <rPh sb="6" eb="7">
      <t>ハシラ</t>
    </rPh>
    <phoneticPr fontId="5"/>
  </si>
  <si>
    <t>有</t>
  </si>
  <si>
    <t>下 階 壁 抜　：</t>
    <rPh sb="0" eb="1">
      <t>カ</t>
    </rPh>
    <rPh sb="2" eb="3">
      <t>カイ</t>
    </rPh>
    <rPh sb="4" eb="5">
      <t>カベ</t>
    </rPh>
    <rPh sb="6" eb="7">
      <t>ヌ</t>
    </rPh>
    <phoneticPr fontId="5"/>
  </si>
  <si>
    <t>平 面 柱 抜　：</t>
    <rPh sb="0" eb="3">
      <t>ヘイメン</t>
    </rPh>
    <rPh sb="4" eb="5">
      <t>ハシラ</t>
    </rPh>
    <rPh sb="6" eb="7">
      <t>ヌ</t>
    </rPh>
    <phoneticPr fontId="5"/>
  </si>
  <si>
    <t>無</t>
  </si>
  <si>
    <t>設計図書の有無</t>
    <rPh sb="0" eb="2">
      <t>セッケイ</t>
    </rPh>
    <rPh sb="2" eb="4">
      <t>トショ</t>
    </rPh>
    <rPh sb="5" eb="7">
      <t>ウム</t>
    </rPh>
    <phoneticPr fontId="5"/>
  </si>
  <si>
    <t>意匠図面　：</t>
    <rPh sb="0" eb="2">
      <t>イショウ</t>
    </rPh>
    <rPh sb="2" eb="4">
      <t>ズメン</t>
    </rPh>
    <phoneticPr fontId="5"/>
  </si>
  <si>
    <t>構造図面　：</t>
    <rPh sb="0" eb="2">
      <t>コウゾウ</t>
    </rPh>
    <rPh sb="2" eb="4">
      <t>ズメン</t>
    </rPh>
    <phoneticPr fontId="5"/>
  </si>
  <si>
    <t>構造計算書　：</t>
    <rPh sb="0" eb="2">
      <t>コウゾウ</t>
    </rPh>
    <rPh sb="2" eb="5">
      <t>ケイサンショ</t>
    </rPh>
    <phoneticPr fontId="5"/>
  </si>
  <si>
    <t>柱･壁･梁の配置</t>
    <rPh sb="0" eb="1">
      <t>ハシラ</t>
    </rPh>
    <rPh sb="2" eb="3">
      <t>カベ</t>
    </rPh>
    <rPh sb="4" eb="5">
      <t>ハリ</t>
    </rPh>
    <rPh sb="6" eb="8">
      <t>ハイチ</t>
    </rPh>
    <phoneticPr fontId="1"/>
  </si>
  <si>
    <t>外 観 劣 化 調 査</t>
    <rPh sb="0" eb="3">
      <t>ガイカン</t>
    </rPh>
    <rPh sb="4" eb="7">
      <t>レッカ</t>
    </rPh>
    <rPh sb="8" eb="11">
      <t>チョウサ</t>
    </rPh>
    <phoneticPr fontId="1"/>
  </si>
  <si>
    <t>大規模改修が行われているため、僅かなクラックと仕上げ劣化が見られる程度である。</t>
    <rPh sb="0" eb="3">
      <t>ダイキボ</t>
    </rPh>
    <rPh sb="3" eb="5">
      <t>カイシュウ</t>
    </rPh>
    <rPh sb="6" eb="7">
      <t>オコナ</t>
    </rPh>
    <rPh sb="15" eb="16">
      <t>ワズ</t>
    </rPh>
    <rPh sb="23" eb="25">
      <t>シア</t>
    </rPh>
    <rPh sb="26" eb="28">
      <t>レッカ</t>
    </rPh>
    <rPh sb="29" eb="30">
      <t>ミ</t>
    </rPh>
    <rPh sb="33" eb="35">
      <t>テイド</t>
    </rPh>
    <phoneticPr fontId="1"/>
  </si>
  <si>
    <t>コンクリート強度</t>
    <rPh sb="6" eb="8">
      <t>キョウド</t>
    </rPh>
    <phoneticPr fontId="1"/>
  </si>
  <si>
    <t>調査方法 :</t>
    <rPh sb="0" eb="2">
      <t>チョウサ</t>
    </rPh>
    <rPh sb="2" eb="4">
      <t>ホウホウ</t>
    </rPh>
    <phoneticPr fontId="1"/>
  </si>
  <si>
    <t>コア抜取り・圧縮強度試験</t>
    <rPh sb="2" eb="4">
      <t>ヌキト</t>
    </rPh>
    <rPh sb="6" eb="8">
      <t>アッシュク</t>
    </rPh>
    <rPh sb="8" eb="10">
      <t>キョウド</t>
    </rPh>
    <rPh sb="10" eb="12">
      <t>シケン</t>
    </rPh>
    <phoneticPr fontId="1"/>
  </si>
  <si>
    <t>調査個数 :</t>
    <rPh sb="0" eb="2">
      <t>チョウサ</t>
    </rPh>
    <rPh sb="2" eb="4">
      <t>コスウ</t>
    </rPh>
    <phoneticPr fontId="1"/>
  </si>
  <si>
    <t>各階</t>
    <rPh sb="0" eb="1">
      <t>カク</t>
    </rPh>
    <rPh sb="1" eb="2">
      <t>カイ</t>
    </rPh>
    <phoneticPr fontId="1"/>
  </si>
  <si>
    <t>ヶ所</t>
    <rPh sb="0" eb="2">
      <t>カショ</t>
    </rPh>
    <phoneticPr fontId="1"/>
  </si>
  <si>
    <t>計</t>
    <rPh sb="0" eb="1">
      <t>ケイ</t>
    </rPh>
    <phoneticPr fontId="1"/>
  </si>
  <si>
    <t>Ｎ/mm2</t>
    <phoneticPr fontId="1"/>
  </si>
  <si>
    <t>各階平均強度</t>
    <rPh sb="0" eb="2">
      <t>カクカイ</t>
    </rPh>
    <rPh sb="2" eb="4">
      <t>ヘイキン</t>
    </rPh>
    <rPh sb="4" eb="6">
      <t>キョウド</t>
    </rPh>
    <phoneticPr fontId="5"/>
  </si>
  <si>
    <t>1F</t>
    <phoneticPr fontId="1"/>
  </si>
  <si>
    <t>2F</t>
    <phoneticPr fontId="1"/>
  </si>
  <si>
    <t>3F</t>
    <phoneticPr fontId="1"/>
  </si>
  <si>
    <t>4F</t>
    <phoneticPr fontId="1"/>
  </si>
  <si>
    <t>5F</t>
    <phoneticPr fontId="1"/>
  </si>
  <si>
    <t>各階採用強度</t>
    <rPh sb="0" eb="2">
      <t>カクカイ</t>
    </rPh>
    <rPh sb="2" eb="4">
      <t>サイヨウ</t>
    </rPh>
    <rPh sb="4" eb="6">
      <t>キョウド</t>
    </rPh>
    <phoneticPr fontId="5"/>
  </si>
  <si>
    <t>2F</t>
    <phoneticPr fontId="1"/>
  </si>
  <si>
    <t>3F</t>
    <phoneticPr fontId="1"/>
  </si>
  <si>
    <t>4F</t>
    <phoneticPr fontId="1"/>
  </si>
  <si>
    <t>5F</t>
    <phoneticPr fontId="1"/>
  </si>
  <si>
    <t>コンクリート中性化深さ</t>
    <rPh sb="6" eb="9">
      <t>チュウセイカ</t>
    </rPh>
    <rPh sb="9" eb="10">
      <t>フカ</t>
    </rPh>
    <phoneticPr fontId="1"/>
  </si>
  <si>
    <t>最小 =</t>
    <rPh sb="0" eb="2">
      <t>サイショウ</t>
    </rPh>
    <phoneticPr fontId="1"/>
  </si>
  <si>
    <t>cm</t>
    <phoneticPr fontId="1"/>
  </si>
  <si>
    <t>最大 =</t>
    <rPh sb="0" eb="1">
      <t>サイショウ</t>
    </rPh>
    <rPh sb="1" eb="2">
      <t>ダイ</t>
    </rPh>
    <phoneticPr fontId="1"/>
  </si>
  <si>
    <t>cm</t>
    <phoneticPr fontId="1"/>
  </si>
  <si>
    <t>平均 =</t>
    <rPh sb="0" eb="2">
      <t>ヘイキン</t>
    </rPh>
    <phoneticPr fontId="1"/>
  </si>
  <si>
    <t>cm</t>
    <phoneticPr fontId="1"/>
  </si>
  <si>
    <t>鉄　筋　　強　度</t>
    <rPh sb="0" eb="3">
      <t>テッキン</t>
    </rPh>
    <rPh sb="5" eb="8">
      <t>キョウド</t>
    </rPh>
    <phoneticPr fontId="5"/>
  </si>
  <si>
    <t>設計図面</t>
    <rPh sb="0" eb="2">
      <t>セッケイ</t>
    </rPh>
    <rPh sb="2" eb="4">
      <t>ズメン</t>
    </rPh>
    <phoneticPr fontId="1"/>
  </si>
  <si>
    <t>太物設計強度 =</t>
    <rPh sb="0" eb="2">
      <t>フトモノ</t>
    </rPh>
    <rPh sb="2" eb="4">
      <t>セッケイ</t>
    </rPh>
    <rPh sb="4" eb="6">
      <t>キョウド</t>
    </rPh>
    <phoneticPr fontId="5"/>
  </si>
  <si>
    <t>Ｎ/m㎡</t>
    <phoneticPr fontId="1"/>
  </si>
  <si>
    <t>呼称 :</t>
    <rPh sb="0" eb="2">
      <t>コショウ</t>
    </rPh>
    <phoneticPr fontId="1"/>
  </si>
  <si>
    <t>SR24</t>
    <phoneticPr fontId="1"/>
  </si>
  <si>
    <t>採用強度 =</t>
    <rPh sb="0" eb="2">
      <t>サイヨウ</t>
    </rPh>
    <phoneticPr fontId="1"/>
  </si>
  <si>
    <t>Ｎ/m㎡</t>
    <phoneticPr fontId="1"/>
  </si>
  <si>
    <t>図面表記：SS-39</t>
    <rPh sb="0" eb="2">
      <t>ズメン</t>
    </rPh>
    <rPh sb="2" eb="4">
      <t>ヒョウキ</t>
    </rPh>
    <phoneticPr fontId="1"/>
  </si>
  <si>
    <t>細物設計強度 =</t>
    <rPh sb="0" eb="1">
      <t>ホソ</t>
    </rPh>
    <rPh sb="1" eb="2">
      <t>フトモノ</t>
    </rPh>
    <rPh sb="2" eb="4">
      <t>セッケイ</t>
    </rPh>
    <rPh sb="4" eb="6">
      <t>キョウド</t>
    </rPh>
    <phoneticPr fontId="5"/>
  </si>
  <si>
    <t>SR24</t>
    <phoneticPr fontId="1"/>
  </si>
  <si>
    <t>不 同 沈 下 ・ 等</t>
    <rPh sb="0" eb="3">
      <t>フドウ</t>
    </rPh>
    <rPh sb="4" eb="7">
      <t>チンカ</t>
    </rPh>
    <rPh sb="10" eb="11">
      <t>トウ</t>
    </rPh>
    <phoneticPr fontId="1"/>
  </si>
  <si>
    <t>レベル測定結果およびクラックの状況から不同沈下はないと判断する。　</t>
    <rPh sb="15" eb="17">
      <t>ジョウキョウ</t>
    </rPh>
    <rPh sb="27" eb="29">
      <t>ハンダン</t>
    </rPh>
    <phoneticPr fontId="1"/>
  </si>
  <si>
    <t>落 下 物 等 の 調 査</t>
    <rPh sb="0" eb="3">
      <t>ラッカ</t>
    </rPh>
    <rPh sb="4" eb="5">
      <t>ブツ</t>
    </rPh>
    <rPh sb="6" eb="7">
      <t>トウ</t>
    </rPh>
    <rPh sb="10" eb="13">
      <t>チョウサ</t>
    </rPh>
    <phoneticPr fontId="1"/>
  </si>
  <si>
    <t>５階バルコニー手摺のＲＣ笠木に落下の不安がある。</t>
    <rPh sb="1" eb="2">
      <t>カイ</t>
    </rPh>
    <rPh sb="7" eb="9">
      <t>テスリ</t>
    </rPh>
    <rPh sb="12" eb="14">
      <t>カサギ</t>
    </rPh>
    <rPh sb="15" eb="17">
      <t>ラッカ</t>
    </rPh>
    <rPh sb="18" eb="20">
      <t>フアン</t>
    </rPh>
    <phoneticPr fontId="1"/>
  </si>
  <si>
    <t>調査結果についての所見</t>
    <rPh sb="0" eb="2">
      <t>チョウサ</t>
    </rPh>
    <rPh sb="2" eb="4">
      <t>ケッカ</t>
    </rPh>
    <rPh sb="9" eb="11">
      <t>ショケン</t>
    </rPh>
    <phoneticPr fontId="1"/>
  </si>
  <si>
    <t>大幅な内部改修がなされており、内部でのクラックは殆んど見られない。</t>
    <rPh sb="0" eb="2">
      <t>オオハバ</t>
    </rPh>
    <rPh sb="3" eb="5">
      <t>ナイブ</t>
    </rPh>
    <rPh sb="5" eb="7">
      <t>カイシュウ</t>
    </rPh>
    <rPh sb="15" eb="17">
      <t>ナイブ</t>
    </rPh>
    <rPh sb="24" eb="25">
      <t>ホト</t>
    </rPh>
    <rPh sb="27" eb="28">
      <t>ミ</t>
    </rPh>
    <phoneticPr fontId="1"/>
  </si>
  <si>
    <t>診断法(計算法)</t>
    <rPh sb="0" eb="3">
      <t>シンダンホウ</t>
    </rPh>
    <rPh sb="4" eb="7">
      <t>ケイサンホウ</t>
    </rPh>
    <phoneticPr fontId="5"/>
  </si>
  <si>
    <t>電算ソフト(作成者)</t>
    <rPh sb="0" eb="2">
      <t>デンサン</t>
    </rPh>
    <rPh sb="6" eb="9">
      <t>サクセイシャ</t>
    </rPh>
    <phoneticPr fontId="5"/>
  </si>
  <si>
    <t>構造システム</t>
    <rPh sb="0" eb="2">
      <t>コウゾウ</t>
    </rPh>
    <phoneticPr fontId="5"/>
  </si>
  <si>
    <t>一級建築士</t>
    <rPh sb="0" eb="2">
      <t>イッキュウ</t>
    </rPh>
    <rPh sb="2" eb="5">
      <t>ケンチクシ</t>
    </rPh>
    <phoneticPr fontId="1"/>
  </si>
  <si>
    <t>連絡先　住所</t>
    <rPh sb="0" eb="3">
      <t>レンラクサキ</t>
    </rPh>
    <rPh sb="4" eb="6">
      <t>ジュウショ</t>
    </rPh>
    <phoneticPr fontId="5"/>
  </si>
  <si>
    <t>Tel/Fax</t>
    <phoneticPr fontId="1"/>
  </si>
  <si>
    <t>連絡先　</t>
    <rPh sb="0" eb="3">
      <t>レンラクサキ</t>
    </rPh>
    <phoneticPr fontId="5"/>
  </si>
  <si>
    <t>Tel/Fax</t>
    <phoneticPr fontId="1"/>
  </si>
  <si>
    <t>分割判定等</t>
    <rPh sb="0" eb="2">
      <t>ブンカツ</t>
    </rPh>
    <rPh sb="2" eb="4">
      <t>ハンテイ</t>
    </rPh>
    <rPh sb="4" eb="5">
      <t>トウ</t>
    </rPh>
    <phoneticPr fontId="5"/>
  </si>
  <si>
    <t>Ａ</t>
    <phoneticPr fontId="10"/>
  </si>
  <si>
    <t>地震の震動および衝撃に対して、倒壊または崩壊する危険性が低いと判断する。</t>
    <phoneticPr fontId="10"/>
  </si>
  <si>
    <t>5F</t>
  </si>
  <si>
    <t>Ｂ</t>
    <phoneticPr fontId="10"/>
  </si>
  <si>
    <t>耐震性能は比較的高いランクではあるが、地震の振動および衝撃に対して、倒壊または崩壊する危険性があり、補強が必要と判断する。</t>
    <phoneticPr fontId="10"/>
  </si>
  <si>
    <t>4F</t>
  </si>
  <si>
    <t>Ｃ</t>
    <phoneticPr fontId="10"/>
  </si>
  <si>
    <t>耐震性能は比較的低いランクであるため、地震の振動および衝撃に対して、倒壊または崩壊する危険性があり、補強が必要と判断する。</t>
    <phoneticPr fontId="10"/>
  </si>
  <si>
    <t>3F</t>
    <phoneticPr fontId="5"/>
  </si>
  <si>
    <t>3F</t>
    <phoneticPr fontId="5"/>
  </si>
  <si>
    <t>Ｄ</t>
    <phoneticPr fontId="10"/>
  </si>
  <si>
    <t>地震の震動および衝撃に対して、倒壊または崩壊する危険性が非常に高く、大規模な補強工事または改築が必要と判断する。</t>
    <phoneticPr fontId="10"/>
  </si>
  <si>
    <t>2F</t>
    <phoneticPr fontId="5"/>
  </si>
  <si>
    <t>2F</t>
    <phoneticPr fontId="5"/>
  </si>
  <si>
    <t>2F</t>
    <phoneticPr fontId="5"/>
  </si>
  <si>
    <t>1F</t>
    <phoneticPr fontId="5"/>
  </si>
  <si>
    <t>1F</t>
    <phoneticPr fontId="5"/>
  </si>
  <si>
    <t>最小値</t>
    <rPh sb="0" eb="3">
      <t>サイショウチ</t>
    </rPh>
    <phoneticPr fontId="5"/>
  </si>
  <si>
    <t>　　(補強方法別に各階の補強個所数．合計数を記入．所見に判定Isoとの関係等を記入)</t>
    <rPh sb="3" eb="5">
      <t>ホキョウ</t>
    </rPh>
    <rPh sb="5" eb="7">
      <t>ホウホウ</t>
    </rPh>
    <rPh sb="7" eb="8">
      <t>ベツ</t>
    </rPh>
    <rPh sb="9" eb="11">
      <t>カクカイ</t>
    </rPh>
    <rPh sb="12" eb="14">
      <t>ホキョウ</t>
    </rPh>
    <rPh sb="14" eb="16">
      <t>カショ</t>
    </rPh>
    <rPh sb="16" eb="17">
      <t>スウ</t>
    </rPh>
    <rPh sb="18" eb="21">
      <t>ゴウケイスウ</t>
    </rPh>
    <rPh sb="22" eb="24">
      <t>キニュウ</t>
    </rPh>
    <rPh sb="25" eb="27">
      <t>ショケン</t>
    </rPh>
    <rPh sb="28" eb="30">
      <t>ハンテイ</t>
    </rPh>
    <rPh sb="35" eb="37">
      <t>カンケイ</t>
    </rPh>
    <rPh sb="37" eb="38">
      <t>ナド</t>
    </rPh>
    <rPh sb="39" eb="41">
      <t>キニュウ</t>
    </rPh>
    <phoneticPr fontId="5"/>
  </si>
  <si>
    <t>補強方法</t>
    <rPh sb="0" eb="2">
      <t>ホキョウ</t>
    </rPh>
    <rPh sb="2" eb="4">
      <t>ホウホウ</t>
    </rPh>
    <phoneticPr fontId="1"/>
  </si>
  <si>
    <t>増設補強
耐震壁</t>
    <rPh sb="0" eb="2">
      <t>ゾウセツ</t>
    </rPh>
    <rPh sb="2" eb="4">
      <t>ホキョウ</t>
    </rPh>
    <rPh sb="5" eb="7">
      <t>タイシン</t>
    </rPh>
    <rPh sb="7" eb="8">
      <t>カベ</t>
    </rPh>
    <phoneticPr fontId="5"/>
  </si>
  <si>
    <t>閉塞補強
壁開口</t>
    <rPh sb="2" eb="4">
      <t>ホキョウ</t>
    </rPh>
    <rPh sb="5" eb="6">
      <t>カベ</t>
    </rPh>
    <rPh sb="6" eb="8">
      <t>カイコウ</t>
    </rPh>
    <phoneticPr fontId="5"/>
  </si>
  <si>
    <t>増設補強
袖壁</t>
    <rPh sb="0" eb="2">
      <t>ゾウセツ</t>
    </rPh>
    <rPh sb="2" eb="4">
      <t>ホキョウ</t>
    </rPh>
    <phoneticPr fontId="5"/>
  </si>
  <si>
    <t>靭性確保
柱</t>
    <rPh sb="0" eb="1">
      <t>ジン</t>
    </rPh>
    <rPh sb="1" eb="2">
      <t>セイ</t>
    </rPh>
    <rPh sb="2" eb="4">
      <t>カクホ</t>
    </rPh>
    <phoneticPr fontId="5"/>
  </si>
  <si>
    <t>増設補強
ブレース</t>
    <rPh sb="0" eb="2">
      <t>ゾウセツ</t>
    </rPh>
    <phoneticPr fontId="5"/>
  </si>
  <si>
    <t>スリット</t>
    <phoneticPr fontId="5"/>
  </si>
  <si>
    <t>基礎補強</t>
    <rPh sb="0" eb="2">
      <t>キソ</t>
    </rPh>
    <rPh sb="2" eb="4">
      <t>ホキョウ</t>
    </rPh>
    <phoneticPr fontId="5"/>
  </si>
  <si>
    <t>荷重軽減</t>
    <rPh sb="0" eb="2">
      <t>カジュウ</t>
    </rPh>
    <rPh sb="2" eb="4">
      <t>ケイゲン</t>
    </rPh>
    <phoneticPr fontId="5"/>
  </si>
  <si>
    <t>免震・他</t>
    <rPh sb="0" eb="2">
      <t>メンシン</t>
    </rPh>
    <rPh sb="3" eb="4">
      <t>ホカ</t>
    </rPh>
    <phoneticPr fontId="5"/>
  </si>
  <si>
    <t>5F</t>
    <phoneticPr fontId="5"/>
  </si>
  <si>
    <t>4F</t>
    <phoneticPr fontId="5"/>
  </si>
  <si>
    <t>3F</t>
    <phoneticPr fontId="5"/>
  </si>
  <si>
    <t>合計</t>
    <rPh sb="0" eb="2">
      <t>ゴウケイ</t>
    </rPh>
    <phoneticPr fontId="5"/>
  </si>
  <si>
    <t>部 位</t>
    <phoneticPr fontId="5"/>
  </si>
  <si>
    <t>荷 重 名 称</t>
    <phoneticPr fontId="5"/>
  </si>
  <si>
    <t>ＤＬ</t>
    <phoneticPr fontId="5"/>
  </si>
  <si>
    <t>ＬＬ</t>
    <phoneticPr fontId="1"/>
  </si>
  <si>
    <t>ＴＬ</t>
    <phoneticPr fontId="1"/>
  </si>
  <si>
    <t>RF1</t>
    <phoneticPr fontId="5"/>
  </si>
  <si>
    <t>仕上げ他</t>
    <rPh sb="0" eb="2">
      <t>シア</t>
    </rPh>
    <rPh sb="3" eb="4">
      <t>ホカ</t>
    </rPh>
    <phoneticPr fontId="5"/>
  </si>
  <si>
    <t>銅板棒葺き仕上げ、杉野地板共</t>
    <rPh sb="0" eb="2">
      <t>ドウバン</t>
    </rPh>
    <rPh sb="2" eb="3">
      <t>ボウ</t>
    </rPh>
    <rPh sb="3" eb="4">
      <t>フ</t>
    </rPh>
    <rPh sb="5" eb="7">
      <t>シア</t>
    </rPh>
    <rPh sb="9" eb="10">
      <t>スギ</t>
    </rPh>
    <rPh sb="10" eb="11">
      <t>ノ</t>
    </rPh>
    <rPh sb="11" eb="12">
      <t>ジ</t>
    </rPh>
    <rPh sb="12" eb="13">
      <t>イタ</t>
    </rPh>
    <rPh sb="13" eb="14">
      <t>トモ</t>
    </rPh>
    <phoneticPr fontId="5"/>
  </si>
  <si>
    <t>アスファルト防水層</t>
    <rPh sb="6" eb="8">
      <t>ボウスイ</t>
    </rPh>
    <rPh sb="8" eb="9">
      <t>ソウ</t>
    </rPh>
    <phoneticPr fontId="1"/>
  </si>
  <si>
    <t>鉄骨屋根</t>
    <rPh sb="0" eb="2">
      <t>テッコツ</t>
    </rPh>
    <rPh sb="2" eb="4">
      <t>ヤネ</t>
    </rPh>
    <phoneticPr fontId="1"/>
  </si>
  <si>
    <t>発砲ｺﾝｸﾘｰﾄﾊﾟﾈﾙ（ｼﾎﾟﾚｯｸｽt=100）</t>
    <rPh sb="0" eb="2">
      <t>ハッポウ</t>
    </rPh>
    <phoneticPr fontId="1"/>
  </si>
  <si>
    <t>勾配補正　*0.06</t>
    <rPh sb="0" eb="2">
      <t>コウバイ</t>
    </rPh>
    <rPh sb="2" eb="4">
      <t>ホセイ</t>
    </rPh>
    <phoneticPr fontId="1"/>
  </si>
  <si>
    <t>躯体</t>
    <rPh sb="0" eb="1">
      <t>ク</t>
    </rPh>
    <rPh sb="1" eb="2">
      <t>タイ</t>
    </rPh>
    <phoneticPr fontId="5"/>
  </si>
  <si>
    <t>鉄骨副資材（ツナギ部材）</t>
    <rPh sb="0" eb="2">
      <t>テッコツ</t>
    </rPh>
    <rPh sb="2" eb="3">
      <t>フク</t>
    </rPh>
    <rPh sb="3" eb="5">
      <t>シザイ</t>
    </rPh>
    <rPh sb="9" eb="11">
      <t>ブザイ</t>
    </rPh>
    <phoneticPr fontId="5"/>
  </si>
  <si>
    <t>仕上げ</t>
    <rPh sb="0" eb="2">
      <t>シア</t>
    </rPh>
    <phoneticPr fontId="1"/>
  </si>
  <si>
    <t>仕上げ</t>
    <rPh sb="0" eb="2">
      <t>シア</t>
    </rPh>
    <phoneticPr fontId="5"/>
  </si>
  <si>
    <t>均しモルタル</t>
    <rPh sb="0" eb="1">
      <t>ナラ</t>
    </rPh>
    <phoneticPr fontId="5"/>
  </si>
  <si>
    <t>天井、下地・間仕切り・設備荷重共</t>
    <rPh sb="6" eb="9">
      <t>マジキ</t>
    </rPh>
    <phoneticPr fontId="5"/>
  </si>
  <si>
    <t>仕上げ、モルタル下地共</t>
    <rPh sb="0" eb="2">
      <t>シア</t>
    </rPh>
    <rPh sb="8" eb="10">
      <t>シタジ</t>
    </rPh>
    <rPh sb="10" eb="11">
      <t>トモ</t>
    </rPh>
    <phoneticPr fontId="1"/>
  </si>
  <si>
    <t>蹴上・蹴込　30*(280+171.42)/280</t>
    <rPh sb="0" eb="2">
      <t>ケアゲ</t>
    </rPh>
    <rPh sb="3" eb="5">
      <t>ケコミ</t>
    </rPh>
    <phoneticPr fontId="1"/>
  </si>
  <si>
    <t>上裏　30*328.31/280</t>
    <rPh sb="0" eb="2">
      <t>アゲウラ</t>
    </rPh>
    <phoneticPr fontId="11"/>
  </si>
  <si>
    <t>仕上げ調整荷重</t>
    <rPh sb="0" eb="2">
      <t>シア</t>
    </rPh>
    <rPh sb="3" eb="5">
      <t>チョウセイ</t>
    </rPh>
    <rPh sb="5" eb="7">
      <t>カジュウ</t>
    </rPh>
    <phoneticPr fontId="11"/>
  </si>
  <si>
    <t>段部（△RC）(280*171.42/2)/280</t>
    <rPh sb="0" eb="1">
      <t>ダン</t>
    </rPh>
    <rPh sb="1" eb="2">
      <t>ブ</t>
    </rPh>
    <phoneticPr fontId="1"/>
  </si>
  <si>
    <t>：</t>
    <phoneticPr fontId="5"/>
  </si>
  <si>
    <t>N/㎡</t>
    <phoneticPr fontId="5"/>
  </si>
  <si>
    <t>（４周）</t>
    <rPh sb="2" eb="3">
      <t>シュウ</t>
    </rPh>
    <phoneticPr fontId="11"/>
  </si>
  <si>
    <t>：</t>
    <phoneticPr fontId="5"/>
  </si>
  <si>
    <t>（側面・下面）</t>
    <rPh sb="1" eb="3">
      <t>ソクメン</t>
    </rPh>
    <rPh sb="4" eb="6">
      <t>カメン</t>
    </rPh>
    <phoneticPr fontId="11"/>
  </si>
  <si>
    <t>（両面）</t>
    <rPh sb="1" eb="3">
      <t>リョウメン</t>
    </rPh>
    <phoneticPr fontId="11"/>
  </si>
  <si>
    <t>エレベーター機械室　床</t>
    <rPh sb="6" eb="9">
      <t>キカイシツ</t>
    </rPh>
    <rPh sb="10" eb="11">
      <t>ユカ</t>
    </rPh>
    <phoneticPr fontId="11"/>
  </si>
  <si>
    <t>kN/m2</t>
    <phoneticPr fontId="11"/>
  </si>
  <si>
    <t>スラブ追加面荷重</t>
    <rPh sb="3" eb="5">
      <t>ツイカ</t>
    </rPh>
    <rPh sb="5" eb="6">
      <t>メン</t>
    </rPh>
    <rPh sb="6" eb="8">
      <t>カジュウ</t>
    </rPh>
    <phoneticPr fontId="11"/>
  </si>
  <si>
    <t>エレベーター</t>
    <phoneticPr fontId="1"/>
  </si>
  <si>
    <t>KN</t>
    <phoneticPr fontId="5"/>
  </si>
  <si>
    <t>スラブ追加集中荷重</t>
    <rPh sb="3" eb="5">
      <t>ツイカ</t>
    </rPh>
    <rPh sb="5" eb="7">
      <t>シュウチュウ</t>
    </rPh>
    <rPh sb="7" eb="9">
      <t>カジュウ</t>
    </rPh>
    <phoneticPr fontId="11"/>
  </si>
  <si>
    <t>設備機械室　床</t>
    <rPh sb="0" eb="2">
      <t>セツビ</t>
    </rPh>
    <rPh sb="2" eb="5">
      <t>キカイシツ</t>
    </rPh>
    <rPh sb="6" eb="7">
      <t>ユカ</t>
    </rPh>
    <phoneticPr fontId="11"/>
  </si>
  <si>
    <t>5F北外壁ツナギ梁</t>
    <rPh sb="2" eb="3">
      <t>キタ</t>
    </rPh>
    <rPh sb="3" eb="5">
      <t>ガイヘキ</t>
    </rPh>
    <rPh sb="8" eb="9">
      <t>ハリ</t>
    </rPh>
    <phoneticPr fontId="11"/>
  </si>
  <si>
    <t>kN/m</t>
    <phoneticPr fontId="11"/>
  </si>
  <si>
    <t>片持ち梁追加等分布荷重</t>
    <rPh sb="0" eb="2">
      <t>カタモ</t>
    </rPh>
    <rPh sb="3" eb="4">
      <t>バリ</t>
    </rPh>
    <rPh sb="4" eb="6">
      <t>ツイカ</t>
    </rPh>
    <rPh sb="6" eb="9">
      <t>トウブンプ</t>
    </rPh>
    <rPh sb="9" eb="11">
      <t>カジュウ</t>
    </rPh>
    <phoneticPr fontId="11"/>
  </si>
  <si>
    <t>バルコニー先端手摺</t>
    <rPh sb="5" eb="7">
      <t>センタン</t>
    </rPh>
    <rPh sb="7" eb="9">
      <t>テスリ</t>
    </rPh>
    <phoneticPr fontId="11"/>
  </si>
  <si>
    <t>4.8kN/m2×h1.55m×L3.0m</t>
    <phoneticPr fontId="11"/>
  </si>
  <si>
    <t>kN</t>
    <phoneticPr fontId="11"/>
  </si>
  <si>
    <t>片持ち梁先端集中荷重</t>
    <rPh sb="0" eb="2">
      <t>カタモ</t>
    </rPh>
    <rPh sb="3" eb="4">
      <t>バリ</t>
    </rPh>
    <rPh sb="4" eb="6">
      <t>センタン</t>
    </rPh>
    <rPh sb="6" eb="8">
      <t>シュウチュウ</t>
    </rPh>
    <rPh sb="8" eb="10">
      <t>カジュウ</t>
    </rPh>
    <phoneticPr fontId="11"/>
  </si>
  <si>
    <t>玄関庇パラペット　外端</t>
    <rPh sb="0" eb="2">
      <t>ゲンカン</t>
    </rPh>
    <rPh sb="2" eb="3">
      <t>ヒサシ</t>
    </rPh>
    <rPh sb="9" eb="11">
      <t>ガイタン</t>
    </rPh>
    <phoneticPr fontId="11"/>
  </si>
  <si>
    <t>kN/m</t>
    <phoneticPr fontId="11"/>
  </si>
  <si>
    <t>片持ち梁等分布荷重</t>
    <rPh sb="0" eb="2">
      <t>カタモ</t>
    </rPh>
    <rPh sb="3" eb="4">
      <t>バリ</t>
    </rPh>
    <rPh sb="4" eb="7">
      <t>トウブンプ</t>
    </rPh>
    <rPh sb="7" eb="9">
      <t>カジュウ</t>
    </rPh>
    <phoneticPr fontId="11"/>
  </si>
  <si>
    <t>（単位：kN, ｍ2）</t>
    <rPh sb="1" eb="3">
      <t>タンイ</t>
    </rPh>
    <phoneticPr fontId="5"/>
  </si>
  <si>
    <t>全　体</t>
    <rPh sb="0" eb="1">
      <t>ゼン</t>
    </rPh>
    <rPh sb="2" eb="3">
      <t>カラダ</t>
    </rPh>
    <phoneticPr fontId="1"/>
  </si>
  <si>
    <t>階</t>
    <rPh sb="0" eb="1">
      <t>カイ</t>
    </rPh>
    <phoneticPr fontId="1"/>
  </si>
  <si>
    <t>Ｗｉ</t>
    <phoneticPr fontId="1"/>
  </si>
  <si>
    <t>∑Ｗｉ</t>
    <phoneticPr fontId="1"/>
  </si>
  <si>
    <t>面積当り
建物重量</t>
    <rPh sb="0" eb="2">
      <t>メンセキ</t>
    </rPh>
    <rPh sb="2" eb="3">
      <t>アタ</t>
    </rPh>
    <rPh sb="5" eb="7">
      <t>タテモノ</t>
    </rPh>
    <rPh sb="7" eb="9">
      <t>ジュウリョウ</t>
    </rPh>
    <phoneticPr fontId="1"/>
  </si>
  <si>
    <t>備　考</t>
    <rPh sb="0" eb="1">
      <t>ソナエ</t>
    </rPh>
    <rPh sb="2" eb="3">
      <t>コウ</t>
    </rPh>
    <phoneticPr fontId="1"/>
  </si>
  <si>
    <t>コンクリート</t>
    <phoneticPr fontId="5"/>
  </si>
  <si>
    <t>強度区分</t>
    <rPh sb="0" eb="2">
      <t>キョウド</t>
    </rPh>
    <rPh sb="2" eb="4">
      <t>クブン</t>
    </rPh>
    <phoneticPr fontId="5"/>
  </si>
  <si>
    <t>１階</t>
    <rPh sb="1" eb="2">
      <t>カイ</t>
    </rPh>
    <phoneticPr fontId="5"/>
  </si>
  <si>
    <t>２階</t>
    <rPh sb="1" eb="2">
      <t>カイ</t>
    </rPh>
    <phoneticPr fontId="5"/>
  </si>
  <si>
    <t>３階</t>
    <rPh sb="1" eb="2">
      <t>カイ</t>
    </rPh>
    <phoneticPr fontId="5"/>
  </si>
  <si>
    <t>４階</t>
    <rPh sb="1" eb="2">
      <t>カイ</t>
    </rPh>
    <phoneticPr fontId="5"/>
  </si>
  <si>
    <t>５階</t>
    <rPh sb="1" eb="2">
      <t>カイ</t>
    </rPh>
    <phoneticPr fontId="5"/>
  </si>
  <si>
    <t>備　考</t>
    <rPh sb="0" eb="3">
      <t>ビコウ</t>
    </rPh>
    <phoneticPr fontId="5"/>
  </si>
  <si>
    <t>設計強度</t>
    <rPh sb="0" eb="2">
      <t>セッケイ</t>
    </rPh>
    <rPh sb="2" eb="4">
      <t>キョウド</t>
    </rPh>
    <phoneticPr fontId="5"/>
  </si>
  <si>
    <t>Fc180 kg/cm2 (図面より)</t>
    <rPh sb="14" eb="16">
      <t>ズメン</t>
    </rPh>
    <phoneticPr fontId="1"/>
  </si>
  <si>
    <t>診断採用強度</t>
    <rPh sb="0" eb="2">
      <t>シンダン</t>
    </rPh>
    <rPh sb="2" eb="4">
      <t>サイヨウ</t>
    </rPh>
    <rPh sb="4" eb="6">
      <t>キョウド</t>
    </rPh>
    <phoneticPr fontId="5"/>
  </si>
  <si>
    <t>圧縮強度試験結果</t>
    <rPh sb="0" eb="2">
      <t>アッシュク</t>
    </rPh>
    <rPh sb="2" eb="4">
      <t>キョウド</t>
    </rPh>
    <rPh sb="4" eb="6">
      <t>シケン</t>
    </rPh>
    <rPh sb="6" eb="8">
      <t>ケッカ</t>
    </rPh>
    <phoneticPr fontId="1"/>
  </si>
  <si>
    <t>コアNo</t>
    <phoneticPr fontId="1"/>
  </si>
  <si>
    <t>圧縮強度
試験結果</t>
    <rPh sb="0" eb="2">
      <t>アッシュク</t>
    </rPh>
    <rPh sb="2" eb="4">
      <t>キョウド</t>
    </rPh>
    <rPh sb="5" eb="7">
      <t>シケン</t>
    </rPh>
    <rPh sb="7" eb="9">
      <t>ケッカ</t>
    </rPh>
    <phoneticPr fontId="1"/>
  </si>
  <si>
    <t>各　階</t>
    <rPh sb="0" eb="1">
      <t>カク</t>
    </rPh>
    <rPh sb="2" eb="3">
      <t>カイ</t>
    </rPh>
    <phoneticPr fontId="1"/>
  </si>
  <si>
    <t>中性化</t>
    <rPh sb="0" eb="3">
      <t>チュウセイカ</t>
    </rPh>
    <phoneticPr fontId="1"/>
  </si>
  <si>
    <t>標準偏差</t>
    <rPh sb="0" eb="2">
      <t>ヒョウジュン</t>
    </rPh>
    <rPh sb="2" eb="4">
      <t>ヘンサ</t>
    </rPh>
    <phoneticPr fontId="1"/>
  </si>
  <si>
    <t>推定強度</t>
    <rPh sb="0" eb="2">
      <t>スイテイ</t>
    </rPh>
    <rPh sb="2" eb="4">
      <t>キョウド</t>
    </rPh>
    <phoneticPr fontId="1"/>
  </si>
  <si>
    <t>５階</t>
    <rPh sb="1" eb="2">
      <t>カイ</t>
    </rPh>
    <phoneticPr fontId="1"/>
  </si>
  <si>
    <t>壁</t>
    <rPh sb="0" eb="1">
      <t>カベ</t>
    </rPh>
    <phoneticPr fontId="1"/>
  </si>
  <si>
    <t>４階</t>
    <rPh sb="1" eb="2">
      <t>カイ</t>
    </rPh>
    <phoneticPr fontId="1"/>
  </si>
  <si>
    <t>３階</t>
    <rPh sb="1" eb="2">
      <t>カイ</t>
    </rPh>
    <phoneticPr fontId="1"/>
  </si>
  <si>
    <t>２階</t>
    <rPh sb="1" eb="2">
      <t>カイ</t>
    </rPh>
    <phoneticPr fontId="1"/>
  </si>
  <si>
    <t>１階</t>
    <rPh sb="1" eb="2">
      <t>カイ</t>
    </rPh>
    <phoneticPr fontId="1"/>
  </si>
  <si>
    <t>中性化試験結果</t>
    <rPh sb="0" eb="3">
      <t>チュウセイカ</t>
    </rPh>
    <rPh sb="3" eb="5">
      <t>シケン</t>
    </rPh>
    <rPh sb="5" eb="7">
      <t>ケッカ</t>
    </rPh>
    <phoneticPr fontId="1"/>
  </si>
  <si>
    <t>実測値 (㎝)</t>
    <rPh sb="0" eb="2">
      <t>ジッソク</t>
    </rPh>
    <rPh sb="2" eb="3">
      <t>チ</t>
    </rPh>
    <phoneticPr fontId="1"/>
  </si>
  <si>
    <t>中性化速度係数：</t>
    <rPh sb="0" eb="3">
      <t>チュウセイカ</t>
    </rPh>
    <rPh sb="3" eb="5">
      <t>ソクド</t>
    </rPh>
    <rPh sb="5" eb="7">
      <t>ケイスウ</t>
    </rPh>
    <phoneticPr fontId="1"/>
  </si>
  <si>
    <t>打ち放し</t>
    <rPh sb="0" eb="1">
      <t>ダ</t>
    </rPh>
    <rPh sb="2" eb="3">
      <t>ハナ</t>
    </rPh>
    <phoneticPr fontId="1"/>
  </si>
  <si>
    <t>コンクリートの中性化進行速度は、比較的遅い。</t>
    <rPh sb="7" eb="10">
      <t>チュウセイカ</t>
    </rPh>
    <rPh sb="10" eb="12">
      <t>シンコウ</t>
    </rPh>
    <rPh sb="12" eb="14">
      <t>ソクド</t>
    </rPh>
    <rPh sb="16" eb="19">
      <t>ヒカクテキ</t>
    </rPh>
    <rPh sb="19" eb="20">
      <t>オソ</t>
    </rPh>
    <phoneticPr fontId="1"/>
  </si>
  <si>
    <t>( ｔ ／</t>
    <phoneticPr fontId="1"/>
  </si>
  <si>
    <t>最大値において、概ね材令相応の中性化進行速度である。</t>
    <rPh sb="0" eb="3">
      <t>サイダイチ</t>
    </rPh>
    <rPh sb="8" eb="9">
      <t>オオム</t>
    </rPh>
    <rPh sb="10" eb="11">
      <t>ザイ</t>
    </rPh>
    <rPh sb="11" eb="12">
      <t>レイ</t>
    </rPh>
    <rPh sb="12" eb="14">
      <t>ソウオウ</t>
    </rPh>
    <rPh sb="15" eb="18">
      <t>チュウセイカ</t>
    </rPh>
    <rPh sb="18" eb="20">
      <t>シンコウ</t>
    </rPh>
    <rPh sb="20" eb="22">
      <t>ソクド</t>
    </rPh>
    <phoneticPr fontId="1"/>
  </si>
  <si>
    <t>コンクリートの中性化進行速度は、比較的早い。</t>
    <rPh sb="7" eb="10">
      <t>チュウセイカ</t>
    </rPh>
    <rPh sb="10" eb="12">
      <t>シンコウ</t>
    </rPh>
    <rPh sb="12" eb="14">
      <t>ソクド</t>
    </rPh>
    <rPh sb="16" eb="19">
      <t>ヒカクテキ</t>
    </rPh>
    <rPh sb="19" eb="20">
      <t>ハヤ</t>
    </rPh>
    <phoneticPr fontId="1"/>
  </si>
  <si>
    <t>平均値は、材令相応の値を下回っている。</t>
    <rPh sb="0" eb="3">
      <t>ヘイキンチ</t>
    </rPh>
    <rPh sb="5" eb="6">
      <t>ザイ</t>
    </rPh>
    <rPh sb="6" eb="7">
      <t>レイ</t>
    </rPh>
    <rPh sb="7" eb="9">
      <t>ソウオウ</t>
    </rPh>
    <rPh sb="10" eb="11">
      <t>アタイ</t>
    </rPh>
    <rPh sb="12" eb="14">
      <t>シタマワ</t>
    </rPh>
    <phoneticPr fontId="1"/>
  </si>
  <si>
    <t>鉄　　筋</t>
    <rPh sb="0" eb="1">
      <t>テツ</t>
    </rPh>
    <rPh sb="3" eb="4">
      <t>スジ</t>
    </rPh>
    <phoneticPr fontId="5"/>
  </si>
  <si>
    <t>全層</t>
    <rPh sb="0" eb="2">
      <t>ゼンソウ</t>
    </rPh>
    <phoneticPr fontId="5"/>
  </si>
  <si>
    <t>主筋設計強度</t>
    <rPh sb="0" eb="1">
      <t>シュ</t>
    </rPh>
    <rPh sb="1" eb="2">
      <t>スジ</t>
    </rPh>
    <rPh sb="4" eb="6">
      <t>キョウド</t>
    </rPh>
    <phoneticPr fontId="5"/>
  </si>
  <si>
    <t>SR235相当 (SR24 図面)</t>
    <rPh sb="5" eb="7">
      <t>ソウトウ</t>
    </rPh>
    <phoneticPr fontId="5"/>
  </si>
  <si>
    <t>帯筋設計強度</t>
    <rPh sb="0" eb="1">
      <t>オビ</t>
    </rPh>
    <phoneticPr fontId="5"/>
  </si>
  <si>
    <t>主筋診断採用強度</t>
    <rPh sb="2" eb="4">
      <t>シンダン</t>
    </rPh>
    <rPh sb="4" eb="6">
      <t>サイヨウ</t>
    </rPh>
    <rPh sb="6" eb="8">
      <t>キョウド</t>
    </rPh>
    <phoneticPr fontId="5"/>
  </si>
  <si>
    <t>帯筋診断採用強度</t>
    <rPh sb="2" eb="4">
      <t>シンダン</t>
    </rPh>
    <rPh sb="4" eb="6">
      <t>サイヨウ</t>
    </rPh>
    <rPh sb="6" eb="8">
      <t>キョウド</t>
    </rPh>
    <phoneticPr fontId="5"/>
  </si>
  <si>
    <t>鉄　　骨</t>
    <rPh sb="0" eb="1">
      <t>テツ</t>
    </rPh>
    <rPh sb="3" eb="4">
      <t>ホネ</t>
    </rPh>
    <phoneticPr fontId="5"/>
  </si>
  <si>
    <t>SS400相当 (SS41推定）</t>
    <rPh sb="5" eb="7">
      <t>ソウトウ</t>
    </rPh>
    <rPh sb="13" eb="15">
      <t>スイテイ</t>
    </rPh>
    <phoneticPr fontId="1"/>
  </si>
  <si>
    <t>診断採用材料強度</t>
    <rPh sb="0" eb="2">
      <t>シンダン</t>
    </rPh>
    <rPh sb="2" eb="4">
      <t>サイヨウ</t>
    </rPh>
    <rPh sb="4" eb="6">
      <t>ザイリョウ</t>
    </rPh>
    <rPh sb="6" eb="8">
      <t>キョウド</t>
    </rPh>
    <phoneticPr fontId="5"/>
  </si>
  <si>
    <t>診断採用突合溶接強度</t>
    <rPh sb="0" eb="2">
      <t>シンダン</t>
    </rPh>
    <rPh sb="2" eb="4">
      <t>サイヨウ</t>
    </rPh>
    <rPh sb="4" eb="6">
      <t>ツキアワ</t>
    </rPh>
    <rPh sb="6" eb="8">
      <t>ヨウセツ</t>
    </rPh>
    <rPh sb="8" eb="10">
      <t>キョウド</t>
    </rPh>
    <phoneticPr fontId="5"/>
  </si>
  <si>
    <t>診断採用隅肉溶接強度</t>
    <rPh sb="0" eb="2">
      <t>シンダン</t>
    </rPh>
    <rPh sb="2" eb="4">
      <t>サイヨウ</t>
    </rPh>
    <rPh sb="4" eb="6">
      <t>スミニク</t>
    </rPh>
    <rPh sb="6" eb="8">
      <t>ヨウセツ</t>
    </rPh>
    <rPh sb="8" eb="10">
      <t>キョウド</t>
    </rPh>
    <phoneticPr fontId="5"/>
  </si>
  <si>
    <t>項　　　　目</t>
    <rPh sb="0" eb="6">
      <t>コウモク</t>
    </rPh>
    <phoneticPr fontId="5"/>
  </si>
  <si>
    <t>グレード</t>
    <phoneticPr fontId="1"/>
  </si>
  <si>
    <t>Ｒ2i</t>
    <phoneticPr fontId="5"/>
  </si>
  <si>
    <t>二次診断形状指標計算用中間計算結果</t>
    <rPh sb="2" eb="4">
      <t>シンダン</t>
    </rPh>
    <rPh sb="11" eb="13">
      <t>チュウカン</t>
    </rPh>
    <rPh sb="13" eb="15">
      <t>ケイサン</t>
    </rPh>
    <rPh sb="15" eb="17">
      <t>ケッカ</t>
    </rPh>
    <phoneticPr fontId="1"/>
  </si>
  <si>
    <t>計算結果</t>
    <rPh sb="0" eb="2">
      <t>ケイサン</t>
    </rPh>
    <rPh sb="2" eb="4">
      <t>ケッカ</t>
    </rPh>
    <phoneticPr fontId="1"/>
  </si>
  <si>
    <t>Ｇｉ</t>
    <phoneticPr fontId="5"/>
  </si>
  <si>
    <t>ｑ2i</t>
    <phoneticPr fontId="5"/>
  </si>
  <si>
    <t>ａ</t>
    <phoneticPr fontId="5"/>
  </si>
  <si>
    <t>整形性</t>
    <rPh sb="0" eb="2">
      <t>セイケイ</t>
    </rPh>
    <rPh sb="2" eb="3">
      <t>セイ</t>
    </rPh>
    <phoneticPr fontId="5"/>
  </si>
  <si>
    <t>ａ1：≦10%</t>
    <phoneticPr fontId="1"/>
  </si>
  <si>
    <t>ａ2：≦30%</t>
    <phoneticPr fontId="1"/>
  </si>
  <si>
    <t>ａ3：＞30%</t>
    <phoneticPr fontId="1"/>
  </si>
  <si>
    <t>突出なし</t>
    <rPh sb="0" eb="2">
      <t>トッシュツ</t>
    </rPh>
    <phoneticPr fontId="1"/>
  </si>
  <si>
    <t>ｂ</t>
    <phoneticPr fontId="5"/>
  </si>
  <si>
    <t>辺長比</t>
    <rPh sb="0" eb="1">
      <t>ヘン</t>
    </rPh>
    <rPh sb="1" eb="2">
      <t>チョウ</t>
    </rPh>
    <rPh sb="2" eb="3">
      <t>ヒ</t>
    </rPh>
    <phoneticPr fontId="5"/>
  </si>
  <si>
    <t>ｂ1：≦５</t>
    <phoneticPr fontId="1"/>
  </si>
  <si>
    <t>ｂ2：≦８</t>
    <phoneticPr fontId="1"/>
  </si>
  <si>
    <t>ｂ3：＞８</t>
    <phoneticPr fontId="1"/>
  </si>
  <si>
    <t>45.760/17.200</t>
    <phoneticPr fontId="1"/>
  </si>
  <si>
    <t>ｃ</t>
    <phoneticPr fontId="5"/>
  </si>
  <si>
    <t>くびれ</t>
    <phoneticPr fontId="5"/>
  </si>
  <si>
    <t>ｃ1：≧0.8</t>
    <phoneticPr fontId="1"/>
  </si>
  <si>
    <t>ｃ2：≧0.5</t>
    <phoneticPr fontId="1"/>
  </si>
  <si>
    <t>ｃ3：＜0.5</t>
    <phoneticPr fontId="1"/>
  </si>
  <si>
    <t>くびれなし</t>
    <phoneticPr fontId="1"/>
  </si>
  <si>
    <t>くびれなし</t>
  </si>
  <si>
    <t>ｄ1：≧1/100</t>
    <phoneticPr fontId="1"/>
  </si>
  <si>
    <t>ｄ2：≧1/200</t>
    <phoneticPr fontId="1"/>
  </si>
  <si>
    <t>ｄ3：＜1/200</t>
    <phoneticPr fontId="1"/>
  </si>
  <si>
    <t>1/</t>
    <phoneticPr fontId="1"/>
  </si>
  <si>
    <t>EXP.J なし</t>
    <phoneticPr fontId="1"/>
  </si>
  <si>
    <t>EXP.J なし</t>
  </si>
  <si>
    <t>吹き抜け</t>
    <rPh sb="0" eb="3">
      <t>フキヌ</t>
    </rPh>
    <phoneticPr fontId="5"/>
  </si>
  <si>
    <t>ｅ1：≦0.1</t>
    <phoneticPr fontId="1"/>
  </si>
  <si>
    <t>ｅ2：≦0.3</t>
    <phoneticPr fontId="1"/>
  </si>
  <si>
    <t>ｅ3：＞0.3</t>
    <phoneticPr fontId="1"/>
  </si>
  <si>
    <t>吹き抜けなし</t>
    <rPh sb="0" eb="1">
      <t>フ</t>
    </rPh>
    <rPh sb="2" eb="3">
      <t>ヌ</t>
    </rPh>
    <phoneticPr fontId="1"/>
  </si>
  <si>
    <t>吹き抜けなし</t>
  </si>
  <si>
    <t>ｆ1：≦0.4</t>
    <phoneticPr fontId="1"/>
  </si>
  <si>
    <t>ｆ1：＞0.4</t>
    <phoneticPr fontId="1"/>
  </si>
  <si>
    <t>f1</t>
    <phoneticPr fontId="1"/>
  </si>
  <si>
    <t>ｆ2：≦0.1</t>
    <phoneticPr fontId="1"/>
  </si>
  <si>
    <t>ｆ2：≦0.3</t>
    <phoneticPr fontId="1"/>
  </si>
  <si>
    <t>ｆ2：＞0.3</t>
    <phoneticPr fontId="1"/>
  </si>
  <si>
    <t>f2</t>
    <phoneticPr fontId="1"/>
  </si>
  <si>
    <t>ｇ1</t>
    <phoneticPr fontId="1"/>
  </si>
  <si>
    <t>ｇ2</t>
    <phoneticPr fontId="1"/>
  </si>
  <si>
    <t>ｇ3</t>
    <phoneticPr fontId="1"/>
  </si>
  <si>
    <t>断面形状</t>
    <rPh sb="0" eb="2">
      <t>ダンメン</t>
    </rPh>
    <rPh sb="2" eb="4">
      <t>ケイジョウ</t>
    </rPh>
    <phoneticPr fontId="5"/>
  </si>
  <si>
    <t>地下室
の有無</t>
    <rPh sb="0" eb="3">
      <t>チカシツ</t>
    </rPh>
    <rPh sb="5" eb="7">
      <t>ウム</t>
    </rPh>
    <phoneticPr fontId="5"/>
  </si>
  <si>
    <t>ｈ1：≧1.0</t>
    <phoneticPr fontId="1"/>
  </si>
  <si>
    <t>ｈ2：≧0.5</t>
    <phoneticPr fontId="1"/>
  </si>
  <si>
    <t>ｈ3：＜0.5</t>
    <phoneticPr fontId="1"/>
  </si>
  <si>
    <t>ＳＤ２'</t>
    <phoneticPr fontId="5"/>
  </si>
  <si>
    <t>地下室なし</t>
    <rPh sb="0" eb="3">
      <t>チカシツ</t>
    </rPh>
    <phoneticPr fontId="1"/>
  </si>
  <si>
    <t>地下室なし</t>
  </si>
  <si>
    <t>層高の
均等性</t>
    <rPh sb="0" eb="1">
      <t>ソウ</t>
    </rPh>
    <rPh sb="1" eb="2">
      <t>タカ</t>
    </rPh>
    <rPh sb="4" eb="6">
      <t>キントウ</t>
    </rPh>
    <rPh sb="6" eb="7">
      <t>セイ</t>
    </rPh>
    <phoneticPr fontId="5"/>
  </si>
  <si>
    <t>ｉ1：≧0.8</t>
    <phoneticPr fontId="1"/>
  </si>
  <si>
    <t>ｉ2：≧0.7</t>
    <phoneticPr fontId="1"/>
  </si>
  <si>
    <t>ｉ3：＜0.7</t>
    <phoneticPr fontId="1"/>
  </si>
  <si>
    <t>全層同高さ</t>
    <rPh sb="0" eb="2">
      <t>ゼンソウ</t>
    </rPh>
    <rPh sb="2" eb="3">
      <t>ドウ</t>
    </rPh>
    <rPh sb="3" eb="4">
      <t>タカ</t>
    </rPh>
    <phoneticPr fontId="1"/>
  </si>
  <si>
    <t>4000/5150</t>
    <phoneticPr fontId="1"/>
  </si>
  <si>
    <t>ｊ1</t>
    <phoneticPr fontId="1"/>
  </si>
  <si>
    <t>ｊ2</t>
    <phoneticPr fontId="1"/>
  </si>
  <si>
    <t>ｊ3</t>
    <phoneticPr fontId="1"/>
  </si>
  <si>
    <t>ピロティーなし</t>
    <phoneticPr fontId="1"/>
  </si>
  <si>
    <t>ピロティーなし</t>
  </si>
  <si>
    <t>全てがピロティー</t>
    <rPh sb="0" eb="1">
      <t>スベ</t>
    </rPh>
    <phoneticPr fontId="1"/>
  </si>
  <si>
    <t>ｋ</t>
    <phoneticPr fontId="5"/>
  </si>
  <si>
    <t>ｋ1</t>
    <phoneticPr fontId="1"/>
  </si>
  <si>
    <t>ｋ2</t>
    <phoneticPr fontId="1"/>
  </si>
  <si>
    <t>ｋ3</t>
    <phoneticPr fontId="1"/>
  </si>
  <si>
    <t>ピロティーが偏在する</t>
    <rPh sb="6" eb="8">
      <t>ヘンザイ</t>
    </rPh>
    <phoneticPr fontId="1"/>
  </si>
  <si>
    <t>平面剛性</t>
    <rPh sb="0" eb="2">
      <t>ヘイメン</t>
    </rPh>
    <rPh sb="2" eb="3">
      <t>ゴウ</t>
    </rPh>
    <rPh sb="3" eb="4">
      <t>セイ</t>
    </rPh>
    <phoneticPr fontId="5"/>
  </si>
  <si>
    <t>ｌ</t>
    <phoneticPr fontId="5"/>
  </si>
  <si>
    <t>重心・剛心の偏心率</t>
    <rPh sb="0" eb="2">
      <t>ジュウシン</t>
    </rPh>
    <rPh sb="3" eb="5">
      <t>ゴウシン</t>
    </rPh>
    <rPh sb="6" eb="8">
      <t>ヘンシン</t>
    </rPh>
    <rPh sb="8" eb="9">
      <t>リツ</t>
    </rPh>
    <phoneticPr fontId="5"/>
  </si>
  <si>
    <t>ｌ1：≦0.1</t>
    <phoneticPr fontId="1"/>
  </si>
  <si>
    <t>ｌ2：≦0.15</t>
    <phoneticPr fontId="1"/>
  </si>
  <si>
    <t>ｌ3：＞0.15</t>
    <phoneticPr fontId="1"/>
  </si>
  <si>
    <t>（各階各方向）</t>
    <rPh sb="1" eb="2">
      <t>カク</t>
    </rPh>
    <rPh sb="2" eb="3">
      <t>カイ</t>
    </rPh>
    <rPh sb="3" eb="6">
      <t>カクホウコウ</t>
    </rPh>
    <phoneticPr fontId="1"/>
  </si>
  <si>
    <t>ＸＹ辺長</t>
    <rPh sb="2" eb="3">
      <t>ヘン</t>
    </rPh>
    <rPh sb="3" eb="4">
      <t>チョウ</t>
    </rPh>
    <phoneticPr fontId="1"/>
  </si>
  <si>
    <t>剛心位置／重心位置</t>
    <rPh sb="0" eb="1">
      <t>ゴウ</t>
    </rPh>
    <rPh sb="1" eb="2">
      <t>シン</t>
    </rPh>
    <rPh sb="2" eb="4">
      <t>イチ</t>
    </rPh>
    <rPh sb="5" eb="7">
      <t>ジュウシン</t>
    </rPh>
    <rPh sb="7" eb="9">
      <t>イチ</t>
    </rPh>
    <phoneticPr fontId="1"/>
  </si>
  <si>
    <t>偏心距離／偏心率(l)</t>
    <rPh sb="0" eb="1">
      <t>ヘン</t>
    </rPh>
    <rPh sb="1" eb="2">
      <t>シン</t>
    </rPh>
    <rPh sb="2" eb="4">
      <t>キョリ</t>
    </rPh>
    <rPh sb="5" eb="6">
      <t>ヘン</t>
    </rPh>
    <rPh sb="6" eb="7">
      <t>シン</t>
    </rPh>
    <rPh sb="7" eb="8">
      <t>リツ</t>
    </rPh>
    <phoneticPr fontId="1"/>
  </si>
  <si>
    <t>ｌグレード</t>
    <phoneticPr fontId="1"/>
  </si>
  <si>
    <t>Ｂ／Ｌ</t>
    <phoneticPr fontId="5"/>
  </si>
  <si>
    <t>Ｌy／ｇy</t>
    <phoneticPr fontId="5"/>
  </si>
  <si>
    <t>Ｌｘ／ｇx</t>
    <phoneticPr fontId="5"/>
  </si>
  <si>
    <t>Ｅｘ／ｌｘ</t>
    <phoneticPr fontId="1"/>
  </si>
  <si>
    <t>Ｅｙ／ｌｙ</t>
    <phoneticPr fontId="1"/>
  </si>
  <si>
    <t>Ｘ</t>
    <phoneticPr fontId="5"/>
  </si>
  <si>
    <t>lＧｘ</t>
    <phoneticPr fontId="1"/>
  </si>
  <si>
    <t>lＧｙ</t>
    <phoneticPr fontId="1"/>
  </si>
  <si>
    <t>5F</t>
    <phoneticPr fontId="1"/>
  </si>
  <si>
    <t>剛心位置および重心位置は、電算結果による。</t>
    <rPh sb="0" eb="1">
      <t>ゴウ</t>
    </rPh>
    <rPh sb="1" eb="2">
      <t>シン</t>
    </rPh>
    <rPh sb="2" eb="4">
      <t>イチ</t>
    </rPh>
    <rPh sb="7" eb="9">
      <t>ジュウシン</t>
    </rPh>
    <rPh sb="9" eb="11">
      <t>イチ</t>
    </rPh>
    <rPh sb="13" eb="15">
      <t>デンサン</t>
    </rPh>
    <rPh sb="15" eb="17">
      <t>ケッカ</t>
    </rPh>
    <phoneticPr fontId="1"/>
  </si>
  <si>
    <t>断面剛性</t>
    <rPh sb="0" eb="2">
      <t>ダンメン</t>
    </rPh>
    <rPh sb="2" eb="3">
      <t>ゴウ</t>
    </rPh>
    <rPh sb="3" eb="4">
      <t>セイ</t>
    </rPh>
    <phoneticPr fontId="5"/>
  </si>
  <si>
    <t>ｎ</t>
    <phoneticPr fontId="5"/>
  </si>
  <si>
    <t>上下層の（剛／重）比</t>
    <rPh sb="0" eb="2">
      <t>ジョウゲ</t>
    </rPh>
    <rPh sb="2" eb="3">
      <t>ソウ</t>
    </rPh>
    <rPh sb="5" eb="6">
      <t>ゴウ</t>
    </rPh>
    <rPh sb="7" eb="8">
      <t>シゲル</t>
    </rPh>
    <rPh sb="9" eb="10">
      <t>ヒ</t>
    </rPh>
    <phoneticPr fontId="5"/>
  </si>
  <si>
    <t>ｎ1：≦1.3</t>
    <phoneticPr fontId="1"/>
  </si>
  <si>
    <t>ｎ2：≦1.7</t>
    <phoneticPr fontId="1"/>
  </si>
  <si>
    <t>ｎ3：＞1.7</t>
    <phoneticPr fontId="1"/>
  </si>
  <si>
    <t>２次形状指標</t>
    <rPh sb="1" eb="2">
      <t>ジ</t>
    </rPh>
    <rPh sb="2" eb="4">
      <t>ケイジョウ</t>
    </rPh>
    <rPh sb="4" eb="6">
      <t>シヒョウ</t>
    </rPh>
    <phoneticPr fontId="1"/>
  </si>
  <si>
    <t>剛重比</t>
    <rPh sb="0" eb="1">
      <t>ゴウ</t>
    </rPh>
    <rPh sb="1" eb="2">
      <t>ジュウ</t>
    </rPh>
    <rPh sb="2" eb="3">
      <t>ヒ</t>
    </rPh>
    <phoneticPr fontId="5"/>
  </si>
  <si>
    <t>β</t>
    <phoneticPr fontId="5"/>
  </si>
  <si>
    <t>上下層の比</t>
    <rPh sb="0" eb="2">
      <t>ジョウゲ</t>
    </rPh>
    <rPh sb="2" eb="3">
      <t>ソウ</t>
    </rPh>
    <rPh sb="4" eb="5">
      <t>ヒ</t>
    </rPh>
    <phoneticPr fontId="1"/>
  </si>
  <si>
    <t>ｎグレード</t>
    <phoneticPr fontId="1"/>
  </si>
  <si>
    <t>Ｘ</t>
    <phoneticPr fontId="5"/>
  </si>
  <si>
    <t>Ｙ</t>
    <phoneticPr fontId="5"/>
  </si>
  <si>
    <t>nＧｘ</t>
    <phoneticPr fontId="1"/>
  </si>
  <si>
    <t>nＧｙ</t>
    <phoneticPr fontId="1"/>
  </si>
  <si>
    <t>Ｙ</t>
    <phoneticPr fontId="1"/>
  </si>
  <si>
    <t>剛重比は、電算結果による。</t>
    <rPh sb="0" eb="1">
      <t>ゴウ</t>
    </rPh>
    <rPh sb="1" eb="2">
      <t>ジュウ</t>
    </rPh>
    <rPh sb="2" eb="3">
      <t>ヒ</t>
    </rPh>
    <rPh sb="5" eb="7">
      <t>デンサン</t>
    </rPh>
    <rPh sb="7" eb="9">
      <t>ケッカ</t>
    </rPh>
    <phoneticPr fontId="5"/>
  </si>
  <si>
    <t>構 造 亀 裂 ・ 変 形</t>
    <phoneticPr fontId="1"/>
  </si>
  <si>
    <t>変 質 ・ 老 朽 化</t>
    <phoneticPr fontId="1"/>
  </si>
  <si>
    <t>チェック項目</t>
  </si>
  <si>
    <t>構 造 亀 裂 ・ 変 形</t>
    <rPh sb="0" eb="3">
      <t>コウゾウ</t>
    </rPh>
    <rPh sb="4" eb="7">
      <t>キレツ</t>
    </rPh>
    <rPh sb="10" eb="13">
      <t>ヘンケイ</t>
    </rPh>
    <phoneticPr fontId="5"/>
  </si>
  <si>
    <t>変 質 ・ 老 朽 化</t>
    <rPh sb="0" eb="3">
      <t>ヘンシツ</t>
    </rPh>
    <rPh sb="6" eb="11">
      <t>ロウキュウカ</t>
    </rPh>
    <phoneticPr fontId="5"/>
  </si>
  <si>
    <t>Ａ</t>
    <phoneticPr fontId="5"/>
  </si>
  <si>
    <t>Ｂ</t>
    <phoneticPr fontId="5"/>
  </si>
  <si>
    <t>Ｃ</t>
    <phoneticPr fontId="5"/>
  </si>
  <si>
    <t>　</t>
  </si>
  <si>
    <t>不同沈下に関するひび割れ</t>
    <rPh sb="5" eb="6">
      <t>カン</t>
    </rPh>
    <phoneticPr fontId="1"/>
  </si>
  <si>
    <t>２次部材に支障をきたしているスラブ、梁の変形</t>
    <rPh sb="1" eb="2">
      <t>ジ</t>
    </rPh>
    <rPh sb="2" eb="3">
      <t>ブ</t>
    </rPh>
    <rPh sb="3" eb="4">
      <t>ザイ</t>
    </rPh>
    <rPh sb="5" eb="7">
      <t>シショウ</t>
    </rPh>
    <rPh sb="18" eb="19">
      <t>ハリ</t>
    </rPh>
    <rPh sb="20" eb="22">
      <t>ヘンケイ</t>
    </rPh>
    <phoneticPr fontId="1"/>
  </si>
  <si>
    <t>A,Bには該当しない軽微な構造ひび割れ</t>
    <rPh sb="13" eb="15">
      <t>コウゾウ</t>
    </rPh>
    <phoneticPr fontId="1"/>
  </si>
  <si>
    <t>鉄筋さびによるｺﾝｸﾘｰﾄの膨張ひび割れ</t>
    <rPh sb="14" eb="16">
      <t>ボウチョウ</t>
    </rPh>
    <rPh sb="18" eb="19">
      <t>ワ</t>
    </rPh>
    <phoneticPr fontId="1"/>
  </si>
  <si>
    <t>雨水、漏水による鉄筋さびの溶け出し</t>
    <rPh sb="0" eb="2">
      <t>ウスイ</t>
    </rPh>
    <rPh sb="3" eb="5">
      <t>ロウスイ</t>
    </rPh>
    <rPh sb="8" eb="10">
      <t>テッキン</t>
    </rPh>
    <rPh sb="13" eb="14">
      <t>ト</t>
    </rPh>
    <rPh sb="15" eb="16">
      <t>ダ</t>
    </rPh>
    <phoneticPr fontId="1"/>
  </si>
  <si>
    <t>雨水、漏水、化学薬品等によるｺﾝｸﾘｰﾄの著しい汚れまたはしみ</t>
    <rPh sb="0" eb="2">
      <t>ウスイ</t>
    </rPh>
    <rPh sb="4" eb="5">
      <t>スイ</t>
    </rPh>
    <rPh sb="6" eb="8">
      <t>カガク</t>
    </rPh>
    <rPh sb="8" eb="10">
      <t>ヤクヒン</t>
    </rPh>
    <phoneticPr fontId="1"/>
  </si>
  <si>
    <t>鉄筋の腐食</t>
    <rPh sb="0" eb="2">
      <t>テッキン</t>
    </rPh>
    <rPh sb="3" eb="5">
      <t>フショク</t>
    </rPh>
    <phoneticPr fontId="1"/>
  </si>
  <si>
    <t>誰でも肉眼で認められる梁、壁、柱の剪断ひび割れ、または斜めひび割れ</t>
    <rPh sb="0" eb="1">
      <t>ダレ</t>
    </rPh>
    <rPh sb="3" eb="5">
      <t>ニクガン</t>
    </rPh>
    <rPh sb="6" eb="7">
      <t>ミト</t>
    </rPh>
    <rPh sb="11" eb="12">
      <t>ハリ</t>
    </rPh>
    <rPh sb="13" eb="14">
      <t>カベ</t>
    </rPh>
    <rPh sb="15" eb="16">
      <t>ハシラ</t>
    </rPh>
    <rPh sb="17" eb="19">
      <t>センダン</t>
    </rPh>
    <rPh sb="27" eb="28">
      <t>ナナ</t>
    </rPh>
    <rPh sb="31" eb="32">
      <t>ワ</t>
    </rPh>
    <phoneticPr fontId="1"/>
  </si>
  <si>
    <t>微細な、梁・壁・柱の剪断ひび割れまたは斜めひび割れ</t>
    <rPh sb="0" eb="2">
      <t>ビサイ</t>
    </rPh>
    <rPh sb="4" eb="5">
      <t>ハリ</t>
    </rPh>
    <rPh sb="6" eb="7">
      <t>カベ</t>
    </rPh>
    <rPh sb="8" eb="9">
      <t>ハシラ</t>
    </rPh>
    <rPh sb="10" eb="12">
      <t>センダン</t>
    </rPh>
    <rPh sb="14" eb="15">
      <t>ワ</t>
    </rPh>
    <rPh sb="19" eb="20">
      <t>ナナ</t>
    </rPh>
    <rPh sb="23" eb="24">
      <t>ワ</t>
    </rPh>
    <phoneticPr fontId="1"/>
  </si>
  <si>
    <t>ｺﾝｸﾘｰﾄの鉄筋位置までの中性化または同等の材令</t>
    <rPh sb="7" eb="9">
      <t>テッキン</t>
    </rPh>
    <rPh sb="9" eb="11">
      <t>イチ</t>
    </rPh>
    <rPh sb="14" eb="17">
      <t>チュウセイカ</t>
    </rPh>
    <rPh sb="20" eb="22">
      <t>ドウトウ</t>
    </rPh>
    <rPh sb="23" eb="24">
      <t>ザイ</t>
    </rPh>
    <rPh sb="24" eb="25">
      <t>レイ</t>
    </rPh>
    <phoneticPr fontId="1"/>
  </si>
  <si>
    <t>A,Bには該当しないｽﾗﾌﾞ、梁のたわみ</t>
    <rPh sb="15" eb="16">
      <t>ハリ</t>
    </rPh>
    <phoneticPr fontId="1"/>
  </si>
  <si>
    <t>火災によるコンクリートの肌割れ</t>
    <phoneticPr fontId="1"/>
  </si>
  <si>
    <t>○</t>
  </si>
  <si>
    <t>仕上げ材の軽微な剥落、老朽化</t>
    <phoneticPr fontId="1"/>
  </si>
  <si>
    <t>微細な、梁・柱の曲げひび割れまたは垂直ひび割れ</t>
    <rPh sb="0" eb="2">
      <t>ビサイ</t>
    </rPh>
    <rPh sb="4" eb="5">
      <t>ハリ</t>
    </rPh>
    <rPh sb="6" eb="7">
      <t>ハシラ</t>
    </rPh>
    <rPh sb="8" eb="9">
      <t>マ</t>
    </rPh>
    <rPh sb="12" eb="13">
      <t>ワ</t>
    </rPh>
    <rPh sb="17" eb="19">
      <t>スイチョク</t>
    </rPh>
    <rPh sb="21" eb="22">
      <t>ワ</t>
    </rPh>
    <phoneticPr fontId="1"/>
  </si>
  <si>
    <t>化学薬品等によるｺﾝｸﾘｰﾄの変質</t>
    <rPh sb="0" eb="2">
      <t>カガク</t>
    </rPh>
    <rPh sb="4" eb="5">
      <t>トウ</t>
    </rPh>
    <phoneticPr fontId="1"/>
  </si>
  <si>
    <t>仕上げ材の著しい剥落</t>
    <phoneticPr fontId="1"/>
  </si>
  <si>
    <t>Ⅰ</t>
    <phoneticPr fontId="5"/>
  </si>
  <si>
    <t>床
小梁</t>
    <phoneticPr fontId="5"/>
  </si>
  <si>
    <t xml:space="preserve">1/3～   </t>
    <phoneticPr fontId="1"/>
  </si>
  <si>
    <t>1/3～1/9</t>
    <phoneticPr fontId="1"/>
  </si>
  <si>
    <t xml:space="preserve">   ～1/9</t>
    <phoneticPr fontId="1"/>
  </si>
  <si>
    <t xml:space="preserve">   ～1/9</t>
    <phoneticPr fontId="1"/>
  </si>
  <si>
    <t>Ⅱ</t>
    <phoneticPr fontId="5"/>
  </si>
  <si>
    <t>Ⅱ</t>
    <phoneticPr fontId="5"/>
  </si>
  <si>
    <t>大梁</t>
    <phoneticPr fontId="5"/>
  </si>
  <si>
    <t>大梁</t>
    <phoneticPr fontId="5"/>
  </si>
  <si>
    <t>Ⅲ</t>
    <phoneticPr fontId="5"/>
  </si>
  <si>
    <t>壁・柱</t>
    <phoneticPr fontId="5"/>
  </si>
  <si>
    <t>合 計　∑Ｐ</t>
    <rPh sb="0" eb="1">
      <t>ゴウ</t>
    </rPh>
    <rPh sb="2" eb="3">
      <t>ケイ</t>
    </rPh>
    <phoneticPr fontId="5"/>
  </si>
  <si>
    <t>Ｉs</t>
    <phoneticPr fontId="5"/>
  </si>
  <si>
    <t>Ｅo</t>
    <phoneticPr fontId="5"/>
  </si>
  <si>
    <t>Ｔ</t>
    <phoneticPr fontId="5"/>
  </si>
  <si>
    <r>
      <t>CT</t>
    </r>
    <r>
      <rPr>
        <sz val="6"/>
        <rFont val="ＭＳ 明朝"/>
        <family val="1"/>
        <charset val="128"/>
      </rPr>
      <t>U</t>
    </r>
    <r>
      <rPr>
        <sz val="8"/>
        <rFont val="ＭＳ 明朝"/>
        <family val="1"/>
        <charset val="128"/>
      </rPr>
      <t>SD</t>
    </r>
    <phoneticPr fontId="5"/>
  </si>
  <si>
    <t>SD</t>
    <phoneticPr fontId="5"/>
  </si>
  <si>
    <t>Ｔ</t>
    <phoneticPr fontId="5"/>
  </si>
  <si>
    <t>Ｉs</t>
    <phoneticPr fontId="5"/>
  </si>
  <si>
    <t>Is/Iso</t>
    <phoneticPr fontId="5"/>
  </si>
  <si>
    <t>階</t>
    <rPh sb="0" eb="1">
      <t>カイ</t>
    </rPh>
    <phoneticPr fontId="3"/>
  </si>
  <si>
    <r>
      <rPr>
        <sz val="8"/>
        <rFont val="ＭＳ 明朝"/>
        <family val="1"/>
        <charset val="128"/>
      </rPr>
      <t xml:space="preserve">判定指標 </t>
    </r>
    <r>
      <rPr>
        <b/>
        <sz val="10"/>
        <rFont val="ＭＳ 明朝"/>
        <family val="1"/>
        <charset val="128"/>
      </rPr>
      <t>Iso=</t>
    </r>
    <rPh sb="0" eb="2">
      <t>ハンテイ</t>
    </rPh>
    <rPh sb="2" eb="4">
      <t>シヒョウ</t>
    </rPh>
    <phoneticPr fontId="5"/>
  </si>
  <si>
    <t>特記事項</t>
    <phoneticPr fontId="3"/>
  </si>
  <si>
    <t>所　見</t>
    <rPh sb="0" eb="1">
      <t>ショ</t>
    </rPh>
    <rPh sb="2" eb="3">
      <t>ミ</t>
    </rPh>
    <phoneticPr fontId="1"/>
  </si>
  <si>
    <r>
      <t xml:space="preserve">建物全体 </t>
    </r>
    <r>
      <rPr>
        <b/>
        <sz val="10"/>
        <rFont val="ＭＳ 明朝"/>
        <family val="1"/>
        <charset val="128"/>
      </rPr>
      <t>Is =</t>
    </r>
    <rPh sb="0" eb="2">
      <t>タテモノ</t>
    </rPh>
    <rPh sb="2" eb="4">
      <t>ゼンタイ</t>
    </rPh>
    <phoneticPr fontId="3"/>
  </si>
  <si>
    <t>Is／Iso =</t>
    <phoneticPr fontId="3"/>
  </si>
  <si>
    <t>055-123-4567/055-123-2345</t>
    <phoneticPr fontId="3"/>
  </si>
  <si>
    <t>055-123-4567/055-123-2345</t>
    <phoneticPr fontId="3"/>
  </si>
  <si>
    <t>DOC-RC/SRC Ver７.０（P評価11-改1-RC）</t>
    <phoneticPr fontId="3"/>
  </si>
  <si>
    <t>第２次診断</t>
    <phoneticPr fontId="3"/>
  </si>
  <si>
    <t>(一財)日本建築防災協会　ＲＣ診断基準</t>
    <rPh sb="1" eb="2">
      <t>イチ</t>
    </rPh>
    <rPh sb="2" eb="3">
      <t>ザイ</t>
    </rPh>
    <rPh sb="4" eb="6">
      <t>ニホン</t>
    </rPh>
    <rPh sb="6" eb="8">
      <t>ケンチク</t>
    </rPh>
    <rPh sb="8" eb="10">
      <t>ボウサイ</t>
    </rPh>
    <rPh sb="10" eb="12">
      <t>キョウカイ</t>
    </rPh>
    <rPh sb="15" eb="17">
      <t>シンダン</t>
    </rPh>
    <rPh sb="17" eb="19">
      <t>キジュン</t>
    </rPh>
    <phoneticPr fontId="3"/>
  </si>
  <si>
    <t>abcdefg＠hijklmn.ne.jp</t>
    <phoneticPr fontId="3"/>
  </si>
  <si>
    <t>Ｅ-ｍａｉｌ</t>
    <phoneticPr fontId="3"/>
  </si>
  <si>
    <t>最上階鉄骨トラス屋根の応力伝達不可、ゾーニングにより検討</t>
    <rPh sb="0" eb="3">
      <t>サイジョウカイ</t>
    </rPh>
    <rPh sb="3" eb="5">
      <t>テッコツ</t>
    </rPh>
    <rPh sb="8" eb="10">
      <t>ヤネ</t>
    </rPh>
    <rPh sb="11" eb="13">
      <t>オウリョク</t>
    </rPh>
    <rPh sb="13" eb="15">
      <t>デンタツ</t>
    </rPh>
    <rPh sb="15" eb="17">
      <t>フカ</t>
    </rPh>
    <rPh sb="26" eb="28">
      <t>ケントウ</t>
    </rPh>
    <phoneticPr fontId="3"/>
  </si>
  <si>
    <t>図面との整合</t>
    <rPh sb="0" eb="2">
      <t>ズメン</t>
    </rPh>
    <rPh sb="4" eb="6">
      <t>セイゴウ</t>
    </rPh>
    <phoneticPr fontId="1"/>
  </si>
  <si>
    <t>一部、改修工事により壁開口等が変更されている。</t>
    <rPh sb="0" eb="2">
      <t>イチブ</t>
    </rPh>
    <rPh sb="3" eb="5">
      <t>カイシュウ</t>
    </rPh>
    <rPh sb="5" eb="7">
      <t>コウジ</t>
    </rPh>
    <rPh sb="10" eb="14">
      <t>カベカイコウトウ</t>
    </rPh>
    <rPh sb="15" eb="17">
      <t>ヘンコウ</t>
    </rPh>
    <phoneticPr fontId="1"/>
  </si>
  <si>
    <t>不整合</t>
  </si>
  <si>
    <t>*</t>
    <phoneticPr fontId="3"/>
  </si>
  <si>
    <t>≦</t>
    <phoneticPr fontId="3"/>
  </si>
  <si>
    <t>Ｘ方向　補強後の診断結果</t>
    <rPh sb="1" eb="3">
      <t>ホウコウ</t>
    </rPh>
    <rPh sb="4" eb="6">
      <t>ホキョウ</t>
    </rPh>
    <rPh sb="6" eb="7">
      <t>ゴ</t>
    </rPh>
    <rPh sb="8" eb="10">
      <t>シンダン</t>
    </rPh>
    <rPh sb="10" eb="12">
      <t>ケッカ</t>
    </rPh>
    <phoneticPr fontId="3"/>
  </si>
  <si>
    <t>Ｙ方向　補強後の診断結果</t>
    <rPh sb="1" eb="3">
      <t>ホウコウ</t>
    </rPh>
    <rPh sb="8" eb="10">
      <t>シンダン</t>
    </rPh>
    <rPh sb="10" eb="12">
      <t>ケッカ</t>
    </rPh>
    <phoneticPr fontId="3"/>
  </si>
  <si>
    <t>Ｘ方向　既存建物診断結果</t>
    <rPh sb="1" eb="3">
      <t>ホウコウ</t>
    </rPh>
    <rPh sb="4" eb="6">
      <t>キゾン</t>
    </rPh>
    <rPh sb="6" eb="8">
      <t>タテモノ</t>
    </rPh>
    <rPh sb="8" eb="10">
      <t>シンダン</t>
    </rPh>
    <rPh sb="10" eb="12">
      <t>ケッカ</t>
    </rPh>
    <phoneticPr fontId="3"/>
  </si>
  <si>
    <t>Ｙ方向　既存建物診断結果</t>
    <rPh sb="1" eb="3">
      <t>ホウコウ</t>
    </rPh>
    <rPh sb="8" eb="10">
      <t>シンダン</t>
    </rPh>
    <rPh sb="10" eb="12">
      <t>ケッカ</t>
    </rPh>
    <phoneticPr fontId="3"/>
  </si>
  <si>
    <t>Iso =</t>
    <phoneticPr fontId="3"/>
  </si>
  <si>
    <t>診 断  基 準</t>
    <phoneticPr fontId="3"/>
  </si>
  <si>
    <t>(財)日本建築防災協会　既存鉄筋コンクリート造建築物の耐震診断基準・改修設計指針　同解説
　(監修　国土交通省住宅局建築指導課)2001年改定版に準拠</t>
    <phoneticPr fontId="3"/>
  </si>
  <si>
    <t>Ｚ =</t>
    <phoneticPr fontId="3"/>
  </si>
  <si>
    <t>Ｅs =</t>
    <phoneticPr fontId="3"/>
  </si>
  <si>
    <t>Ｇ =</t>
    <phoneticPr fontId="3"/>
  </si>
  <si>
    <t>Ｕ =</t>
    <phoneticPr fontId="3"/>
  </si>
  <si>
    <t>耐震判定指標</t>
    <rPh sb="0" eb="2">
      <t>タイシン</t>
    </rPh>
    <phoneticPr fontId="3"/>
  </si>
  <si>
    <t>≦</t>
    <phoneticPr fontId="3"/>
  </si>
  <si>
    <t>Ｉs</t>
    <phoneticPr fontId="3"/>
  </si>
  <si>
    <t xml:space="preserve">終局限界累積強度指標 </t>
    <rPh sb="0" eb="2">
      <t>シュウキョク</t>
    </rPh>
    <rPh sb="2" eb="4">
      <t>ゲンカイ</t>
    </rPh>
    <rPh sb="4" eb="6">
      <t>ルイセキ</t>
    </rPh>
    <rPh sb="6" eb="8">
      <t>キョウド</t>
    </rPh>
    <rPh sb="8" eb="10">
      <t>シヒョウ</t>
    </rPh>
    <phoneticPr fontId="3"/>
  </si>
  <si>
    <r>
      <t>Ｃ</t>
    </r>
    <r>
      <rPr>
        <sz val="6"/>
        <rFont val="ＭＳ 明朝"/>
        <family val="1"/>
        <charset val="128"/>
      </rPr>
      <t>ＴＵ</t>
    </r>
    <r>
      <rPr>
        <sz val="9"/>
        <rFont val="ＭＳ 明朝"/>
        <family val="1"/>
        <charset val="128"/>
      </rPr>
      <t>・Ｓ</t>
    </r>
    <r>
      <rPr>
        <sz val="6"/>
        <rFont val="ＭＳ 明朝"/>
        <family val="1"/>
        <charset val="128"/>
      </rPr>
      <t>Ｄ</t>
    </r>
    <phoneticPr fontId="3"/>
  </si>
  <si>
    <t xml:space="preserve">累積強度指標 </t>
    <phoneticPr fontId="3"/>
  </si>
  <si>
    <t>0.30  ×</t>
    <phoneticPr fontId="3"/>
  </si>
  <si>
    <t>≧</t>
    <phoneticPr fontId="3"/>
  </si>
  <si>
    <t>採用コンクリート強度について</t>
    <phoneticPr fontId="3"/>
  </si>
  <si>
    <t>コンクリート強度は、打設部位毎（各階）を１ロットとして３本づつコアを抜き取り、圧縮強度試験を行い、ロット毎の平均値から標準偏差の1/2を差し引いた値を各ロットの推定強度とする。
推定強度が設計規準強度を上まわる場合は、設計規準強度×1.25を上限として推定強度を採用する。</t>
    <rPh sb="46" eb="47">
      <t>オコナ</t>
    </rPh>
    <rPh sb="75" eb="76">
      <t>カク</t>
    </rPh>
    <rPh sb="89" eb="91">
      <t>スイテイ</t>
    </rPh>
    <rPh sb="91" eb="93">
      <t>キョウド</t>
    </rPh>
    <rPh sb="96" eb="98">
      <t>キジュン</t>
    </rPh>
    <rPh sb="105" eb="107">
      <t>バアイ</t>
    </rPh>
    <rPh sb="111" eb="113">
      <t>キジュン</t>
    </rPh>
    <rPh sb="121" eb="123">
      <t>ジョウゲン</t>
    </rPh>
    <rPh sb="126" eb="128">
      <t>スイテイ</t>
    </rPh>
    <rPh sb="128" eb="130">
      <t>キョウド</t>
    </rPh>
    <phoneticPr fontId="3"/>
  </si>
  <si>
    <t>使用耐震診断計算プログラムについて</t>
    <phoneticPr fontId="3"/>
  </si>
  <si>
    <t>セル高さでページ調整</t>
    <rPh sb="2" eb="3">
      <t>タカ</t>
    </rPh>
    <rPh sb="8" eb="10">
      <t>チョウセイ</t>
    </rPh>
    <phoneticPr fontId="3"/>
  </si>
  <si>
    <t>建 物 概 要</t>
    <phoneticPr fontId="5"/>
  </si>
  <si>
    <t>調 査 結 果</t>
    <rPh sb="0" eb="2">
      <t>チョウサ</t>
    </rPh>
    <rPh sb="3" eb="6">
      <t>ケッカ</t>
    </rPh>
    <phoneticPr fontId="5"/>
  </si>
  <si>
    <t>補 強 結 果</t>
    <rPh sb="1" eb="2">
      <t>ツヨシ</t>
    </rPh>
    <phoneticPr fontId="5"/>
  </si>
  <si>
    <t>構造体の種別</t>
    <rPh sb="0" eb="3">
      <t>コウゾウタイ</t>
    </rPh>
    <rPh sb="4" eb="6">
      <t>シュベツ</t>
    </rPh>
    <phoneticPr fontId="3"/>
  </si>
  <si>
    <t>ＲＣ造</t>
    <rPh sb="2" eb="3">
      <t>ゾウ</t>
    </rPh>
    <phoneticPr fontId="3"/>
  </si>
  <si>
    <t>ＳＲＣ造</t>
    <rPh sb="3" eb="4">
      <t>ゾウ</t>
    </rPh>
    <phoneticPr fontId="3"/>
  </si>
  <si>
    <t>ＲＣ</t>
    <phoneticPr fontId="3"/>
  </si>
  <si>
    <t>モデル化について</t>
    <phoneticPr fontId="3"/>
  </si>
  <si>
    <t>その他</t>
    <rPh sb="2" eb="3">
      <t>タ</t>
    </rPh>
    <phoneticPr fontId="3"/>
  </si>
  <si>
    <t>㈱構造システム　DOC-RC/SRC　Ver７.０（P評価11-改1-RC）を使用する。
評価の適用範囲内にて使用</t>
    <rPh sb="45" eb="47">
      <t>ヒョウカ</t>
    </rPh>
    <rPh sb="48" eb="50">
      <t>テキヨウ</t>
    </rPh>
    <rPh sb="50" eb="52">
      <t>ハンイ</t>
    </rPh>
    <rPh sb="52" eb="53">
      <t>ナイ</t>
    </rPh>
    <rPh sb="55" eb="57">
      <t>シヨウ</t>
    </rPh>
    <phoneticPr fontId="3"/>
  </si>
  <si>
    <t>床　荷　重</t>
    <rPh sb="0" eb="1">
      <t>ユカ</t>
    </rPh>
    <rPh sb="2" eb="3">
      <t>ニ</t>
    </rPh>
    <rPh sb="4" eb="5">
      <t>ジュウ</t>
    </rPh>
    <phoneticPr fontId="3"/>
  </si>
  <si>
    <t>屋　上</t>
    <rPh sb="0" eb="1">
      <t>ヤ</t>
    </rPh>
    <rPh sb="2" eb="3">
      <t>ジョウ</t>
    </rPh>
    <phoneticPr fontId="1"/>
  </si>
  <si>
    <t>寸法</t>
    <rPh sb="0" eb="2">
      <t>スンポウ</t>
    </rPh>
    <phoneticPr fontId="5"/>
  </si>
  <si>
    <t>備　考</t>
    <rPh sb="0" eb="1">
      <t>ビ</t>
    </rPh>
    <rPh sb="2" eb="3">
      <t>コウ</t>
    </rPh>
    <phoneticPr fontId="3"/>
  </si>
  <si>
    <t>重量</t>
    <phoneticPr fontId="5"/>
  </si>
  <si>
    <t>天井、下地・設備荷重(40)共</t>
  </si>
  <si>
    <t>アングルトラス　　　　</t>
  </si>
  <si>
    <t>床平均</t>
    <rPh sb="0" eb="1">
      <t>ユカ</t>
    </rPh>
    <rPh sb="1" eb="3">
      <t>ヘイキン</t>
    </rPh>
    <phoneticPr fontId="3"/>
  </si>
  <si>
    <t>RF2</t>
    <phoneticPr fontId="5"/>
  </si>
  <si>
    <t>GF1</t>
    <phoneticPr fontId="5"/>
  </si>
  <si>
    <t>一般床</t>
    <phoneticPr fontId="1"/>
  </si>
  <si>
    <t>ＲＣスラブ</t>
  </si>
  <si>
    <t>シンダーコンクリート</t>
  </si>
  <si>
    <t>天井、下地・設備荷重共</t>
  </si>
  <si>
    <t>GF2</t>
    <phoneticPr fontId="5"/>
  </si>
  <si>
    <t>スラブ　150*328.31/280</t>
  </si>
  <si>
    <t>階　段</t>
    <rPh sb="0" eb="1">
      <t>カイ</t>
    </rPh>
    <rPh sb="2" eb="3">
      <t>ダン</t>
    </rPh>
    <phoneticPr fontId="1"/>
  </si>
  <si>
    <t>その他の荷重</t>
    <rPh sb="2" eb="3">
      <t>タ</t>
    </rPh>
    <rPh sb="4" eb="6">
      <t>カジュウ</t>
    </rPh>
    <phoneticPr fontId="3"/>
  </si>
  <si>
    <t>柱　仕上げ重量</t>
    <rPh sb="0" eb="1">
      <t>ハシラ</t>
    </rPh>
    <rPh sb="2" eb="4">
      <t>シア</t>
    </rPh>
    <rPh sb="5" eb="7">
      <t>ジュウリョウ</t>
    </rPh>
    <phoneticPr fontId="5"/>
  </si>
  <si>
    <t>梁　仕上げ重量</t>
    <rPh sb="0" eb="1">
      <t>ハリ</t>
    </rPh>
    <rPh sb="2" eb="4">
      <t>シア</t>
    </rPh>
    <rPh sb="5" eb="7">
      <t>ジュウリョウ</t>
    </rPh>
    <phoneticPr fontId="5"/>
  </si>
  <si>
    <t>壁　仕上げ重量</t>
    <rPh sb="0" eb="1">
      <t>カベ</t>
    </rPh>
    <rPh sb="2" eb="4">
      <t>シア</t>
    </rPh>
    <rPh sb="5" eb="7">
      <t>ジュウリョウ</t>
    </rPh>
    <phoneticPr fontId="5"/>
  </si>
  <si>
    <t>建物重量</t>
    <rPh sb="0" eb="1">
      <t>タテモノジュウリョウ</t>
    </rPh>
    <phoneticPr fontId="5"/>
  </si>
  <si>
    <t>想定荷重</t>
    <rPh sb="0" eb="1">
      <t>ソウテイ</t>
    </rPh>
    <rPh sb="1" eb="2">
      <t>カジュウ</t>
    </rPh>
    <phoneticPr fontId="5"/>
  </si>
  <si>
    <t>塔屋</t>
    <rPh sb="0" eb="1">
      <t>トウ</t>
    </rPh>
    <rPh sb="1" eb="2">
      <t>ヤ</t>
    </rPh>
    <phoneticPr fontId="3"/>
  </si>
  <si>
    <t>Ａ
(床面積)</t>
    <rPh sb="3" eb="6">
      <t>ユカメンセキ</t>
    </rPh>
    <phoneticPr fontId="1"/>
  </si>
  <si>
    <r>
      <t>（Ｎ+１）</t>
    </r>
    <r>
      <rPr>
        <sz val="9"/>
        <rFont val="ＭＳ 明朝"/>
        <family val="1"/>
        <charset val="128"/>
      </rPr>
      <t xml:space="preserve">
（Ｎ+ｉ）</t>
    </r>
    <phoneticPr fontId="1"/>
  </si>
  <si>
    <t>全階数 n =</t>
    <phoneticPr fontId="5"/>
  </si>
  <si>
    <t>材料強度</t>
    <rPh sb="0" eb="1">
      <t>ザイリョウ</t>
    </rPh>
    <rPh sb="1" eb="3">
      <t>キョウド</t>
    </rPh>
    <phoneticPr fontId="5"/>
  </si>
  <si>
    <t>コメント・他</t>
    <rPh sb="5" eb="6">
      <t>ホカ</t>
    </rPh>
    <phoneticPr fontId="1"/>
  </si>
  <si>
    <t>推定強度　かつ　設計強度×1.25以下</t>
    <rPh sb="0" eb="2">
      <t>スイテイ</t>
    </rPh>
    <rPh sb="2" eb="4">
      <t>キョウド</t>
    </rPh>
    <rPh sb="8" eb="10">
      <t>セッケイ</t>
    </rPh>
    <rPh sb="10" eb="12">
      <t>キョウド</t>
    </rPh>
    <rPh sb="17" eb="19">
      <t>イカ</t>
    </rPh>
    <phoneticPr fontId="1"/>
  </si>
  <si>
    <t>平均強度</t>
    <rPh sb="0" eb="2">
      <t>ヘイキン</t>
    </rPh>
    <rPh sb="2" eb="4">
      <t>キョウド</t>
    </rPh>
    <phoneticPr fontId="5"/>
  </si>
  <si>
    <t>平均強度</t>
    <rPh sb="2" eb="4">
      <t>キョウド</t>
    </rPh>
    <phoneticPr fontId="1"/>
  </si>
  <si>
    <t>深さ㎝</t>
    <rPh sb="0" eb="1">
      <t>フカ</t>
    </rPh>
    <phoneticPr fontId="1"/>
  </si>
  <si>
    <t>No15</t>
    <phoneticPr fontId="3"/>
  </si>
  <si>
    <t>No14</t>
    <phoneticPr fontId="3"/>
  </si>
  <si>
    <t>No13</t>
    <phoneticPr fontId="3"/>
  </si>
  <si>
    <t>No12</t>
    <phoneticPr fontId="3"/>
  </si>
  <si>
    <t>No11</t>
    <phoneticPr fontId="3"/>
  </si>
  <si>
    <t>No10</t>
    <phoneticPr fontId="3"/>
  </si>
  <si>
    <t>No 9</t>
    <phoneticPr fontId="1"/>
  </si>
  <si>
    <t>No 8</t>
    <phoneticPr fontId="1"/>
  </si>
  <si>
    <t>No 7</t>
    <phoneticPr fontId="1"/>
  </si>
  <si>
    <t>No 6</t>
    <phoneticPr fontId="1"/>
  </si>
  <si>
    <t>No 5</t>
    <phoneticPr fontId="1"/>
  </si>
  <si>
    <t>No 4</t>
    <phoneticPr fontId="1"/>
  </si>
  <si>
    <t>No 3</t>
    <phoneticPr fontId="1"/>
  </si>
  <si>
    <t>No 2</t>
    <phoneticPr fontId="1"/>
  </si>
  <si>
    <t>No 1</t>
    <phoneticPr fontId="1"/>
  </si>
  <si>
    <t>推定強度　かつ　設計強度以下</t>
    <rPh sb="0" eb="2">
      <t>スイテイ</t>
    </rPh>
    <rPh sb="2" eb="4">
      <t>キョウド</t>
    </rPh>
    <rPh sb="8" eb="10">
      <t>セッケイ</t>
    </rPh>
    <rPh sb="10" eb="12">
      <t>キョウド</t>
    </rPh>
    <rPh sb="12" eb="14">
      <t>イカ</t>
    </rPh>
    <phoneticPr fontId="1"/>
  </si>
  <si>
    <t>推定強度</t>
    <rPh sb="0" eb="2">
      <t>スイテイ</t>
    </rPh>
    <rPh sb="2" eb="4">
      <t>キョウド</t>
    </rPh>
    <phoneticPr fontId="5"/>
  </si>
  <si>
    <t>平均強度－標準偏差／2</t>
    <rPh sb="0" eb="2">
      <t>ヘイキン</t>
    </rPh>
    <rPh sb="2" eb="4">
      <t>キョウド</t>
    </rPh>
    <rPh sb="5" eb="7">
      <t>ヒョウジュン</t>
    </rPh>
    <rPh sb="7" eb="9">
      <t>ヘンサ</t>
    </rPh>
    <phoneticPr fontId="3"/>
  </si>
  <si>
    <t>備　　　考</t>
    <rPh sb="0" eb="1">
      <t>ビ</t>
    </rPh>
    <rPh sb="4" eb="5">
      <t>コウ</t>
    </rPh>
    <phoneticPr fontId="5"/>
  </si>
  <si>
    <t>最大値　Ｘmax =</t>
    <rPh sb="0" eb="3">
      <t>サイダイチ</t>
    </rPh>
    <phoneticPr fontId="1"/>
  </si>
  <si>
    <t>最小値　Ｘmin =</t>
    <rPh sb="0" eb="3">
      <t>サイショウチ</t>
    </rPh>
    <phoneticPr fontId="1"/>
  </si>
  <si>
    <t>平均値　Ｘave =</t>
    <rPh sb="0" eb="3">
      <t>ヘイキンチ</t>
    </rPh>
    <phoneticPr fontId="1"/>
  </si>
  <si>
    <t>材令（年）ｔ=</t>
    <rPh sb="0" eb="1">
      <t>ザイ</t>
    </rPh>
    <rPh sb="1" eb="2">
      <t>レイ</t>
    </rPh>
    <rPh sb="3" eb="4">
      <t>ネン</t>
    </rPh>
    <phoneticPr fontId="1"/>
  </si>
  <si>
    <t>)^0.5</t>
    <phoneticPr fontId="3"/>
  </si>
  <si>
    <t>=</t>
    <phoneticPr fontId="1"/>
  </si>
  <si>
    <t>コア採取位置</t>
    <rPh sb="2" eb="4">
      <t>サイシュ</t>
    </rPh>
    <rPh sb="4" eb="6">
      <t>イチ</t>
    </rPh>
    <phoneticPr fontId="1"/>
  </si>
  <si>
    <t>採取位置</t>
    <rPh sb="0" eb="2">
      <t>サイシュ</t>
    </rPh>
    <rPh sb="2" eb="4">
      <t>イチ</t>
    </rPh>
    <phoneticPr fontId="1"/>
  </si>
  <si>
    <t>１階</t>
    <rPh sb="1" eb="2">
      <t>カイ</t>
    </rPh>
    <phoneticPr fontId="3"/>
  </si>
  <si>
    <t>強度区分＼階</t>
    <rPh sb="0" eb="2">
      <t>キョウド</t>
    </rPh>
    <rPh sb="2" eb="4">
      <t>クブン</t>
    </rPh>
    <rPh sb="5" eb="6">
      <t>カイ</t>
    </rPh>
    <phoneticPr fontId="5"/>
  </si>
  <si>
    <t>*</t>
    <phoneticPr fontId="3"/>
  </si>
  <si>
    <t>一般診断　屋体診断</t>
    <rPh sb="0" eb="2">
      <t>イッパン</t>
    </rPh>
    <rPh sb="5" eb="7">
      <t>オクタイ</t>
    </rPh>
    <rPh sb="7" eb="9">
      <t>シンダン</t>
    </rPh>
    <phoneticPr fontId="3"/>
  </si>
  <si>
    <t>(一財)日本建築防災協会　S診断基準 、文科省　屋内運動場等のＳ耐震基準</t>
    <rPh sb="1" eb="2">
      <t>イチ</t>
    </rPh>
    <rPh sb="2" eb="3">
      <t>ザイ</t>
    </rPh>
    <rPh sb="4" eb="6">
      <t>ニホン</t>
    </rPh>
    <rPh sb="6" eb="8">
      <t>ケンチク</t>
    </rPh>
    <rPh sb="8" eb="10">
      <t>ボウサイ</t>
    </rPh>
    <rPh sb="10" eb="12">
      <t>キョウカイ</t>
    </rPh>
    <rPh sb="14" eb="16">
      <t>シンダン</t>
    </rPh>
    <rPh sb="16" eb="18">
      <t>キジュン</t>
    </rPh>
    <rPh sb="20" eb="23">
      <t>モンカショウ</t>
    </rPh>
    <rPh sb="24" eb="26">
      <t>オクナイ</t>
    </rPh>
    <rPh sb="26" eb="29">
      <t>ウンドウジョウ</t>
    </rPh>
    <rPh sb="29" eb="30">
      <t>トウ</t>
    </rPh>
    <rPh sb="32" eb="34">
      <t>タイシン</t>
    </rPh>
    <rPh sb="34" eb="36">
      <t>キジュン</t>
    </rPh>
    <phoneticPr fontId="3"/>
  </si>
  <si>
    <t>DOC-S</t>
    <phoneticPr fontId="3"/>
  </si>
  <si>
    <t>055-123-4567/055-123-2345</t>
    <phoneticPr fontId="3"/>
  </si>
  <si>
    <t>Ｅ-ｍａｉｌ</t>
    <phoneticPr fontId="3"/>
  </si>
  <si>
    <t>abcdefg＠hijklmn.ne.jp</t>
    <phoneticPr fontId="3"/>
  </si>
  <si>
    <t>屋根ブレースによる応力伝達不可、ゾーニングにより検討</t>
    <rPh sb="0" eb="1">
      <t>ヤ</t>
    </rPh>
    <rPh sb="1" eb="2">
      <t>ネ</t>
    </rPh>
    <rPh sb="9" eb="11">
      <t>オウリョク</t>
    </rPh>
    <rPh sb="11" eb="13">
      <t>デンタツ</t>
    </rPh>
    <rPh sb="13" eb="15">
      <t>フカ</t>
    </rPh>
    <rPh sb="24" eb="26">
      <t>ケントウ</t>
    </rPh>
    <phoneticPr fontId="3"/>
  </si>
  <si>
    <t>建 物 概 要</t>
    <phoneticPr fontId="5"/>
  </si>
  <si>
    <t>S造</t>
    <rPh sb="1" eb="2">
      <t>ゾウ</t>
    </rPh>
    <phoneticPr fontId="3"/>
  </si>
  <si>
    <t>Ｓ</t>
    <phoneticPr fontId="1"/>
  </si>
  <si>
    <t>㎡</t>
    <phoneticPr fontId="5"/>
  </si>
  <si>
    <t>(設計図書)</t>
    <rPh sb="1" eb="3">
      <t>セッケイ</t>
    </rPh>
    <rPh sb="3" eb="5">
      <t>トショ</t>
    </rPh>
    <phoneticPr fontId="11"/>
  </si>
  <si>
    <t>支持層：</t>
    <rPh sb="0" eb="2">
      <t>シジ</t>
    </rPh>
    <rPh sb="2" eb="3">
      <t>ソウ</t>
    </rPh>
    <phoneticPr fontId="1"/>
  </si>
  <si>
    <t>、</t>
    <phoneticPr fontId="5"/>
  </si>
  <si>
    <t xml:space="preserve">(X : </t>
    <phoneticPr fontId="5"/>
  </si>
  <si>
    <t>ブレース</t>
    <phoneticPr fontId="1"/>
  </si>
  <si>
    <t>)</t>
    <phoneticPr fontId="5"/>
  </si>
  <si>
    <t xml:space="preserve">(Y : </t>
    <phoneticPr fontId="5"/>
  </si>
  <si>
    <t>ラーメン</t>
    <phoneticPr fontId="1"/>
  </si>
  <si>
    <t>)</t>
    <phoneticPr fontId="5"/>
  </si>
  <si>
    <t>一部、鉄骨部材が図面と整合しない。</t>
    <rPh sb="0" eb="2">
      <t>イチブ</t>
    </rPh>
    <rPh sb="3" eb="5">
      <t>テッコツ</t>
    </rPh>
    <rPh sb="5" eb="7">
      <t>ブザイ</t>
    </rPh>
    <rPh sb="8" eb="10">
      <t>ズメン</t>
    </rPh>
    <rPh sb="11" eb="13">
      <t>セイゴウ</t>
    </rPh>
    <phoneticPr fontId="1"/>
  </si>
  <si>
    <t>内外劣化状況等の目視検査を行った結果、柱・梁部材の横座屈や局部座屈は観察されず、著しい変形も認められなかった。</t>
    <rPh sb="0" eb="2">
      <t>ナイガイ</t>
    </rPh>
    <rPh sb="2" eb="4">
      <t>レッカ</t>
    </rPh>
    <rPh sb="4" eb="6">
      <t>ジョウキョウ</t>
    </rPh>
    <rPh sb="6" eb="7">
      <t>トウ</t>
    </rPh>
    <rPh sb="8" eb="10">
      <t>モクシ</t>
    </rPh>
    <rPh sb="10" eb="12">
      <t>ケンサ</t>
    </rPh>
    <rPh sb="13" eb="14">
      <t>オコナ</t>
    </rPh>
    <rPh sb="16" eb="18">
      <t>ケッカ</t>
    </rPh>
    <rPh sb="19" eb="20">
      <t>ハシラ</t>
    </rPh>
    <rPh sb="21" eb="22">
      <t>ハリ</t>
    </rPh>
    <rPh sb="22" eb="24">
      <t>ブザイ</t>
    </rPh>
    <rPh sb="25" eb="26">
      <t>ヨコ</t>
    </rPh>
    <rPh sb="26" eb="28">
      <t>ザクツ</t>
    </rPh>
    <rPh sb="29" eb="31">
      <t>キョクブ</t>
    </rPh>
    <rPh sb="31" eb="33">
      <t>ザクツ</t>
    </rPh>
    <rPh sb="34" eb="36">
      <t>カンサツ</t>
    </rPh>
    <rPh sb="40" eb="41">
      <t>イチジル</t>
    </rPh>
    <rPh sb="43" eb="45">
      <t>ヘンケイ</t>
    </rPh>
    <rPh sb="46" eb="47">
      <t>ミト</t>
    </rPh>
    <phoneticPr fontId="1"/>
  </si>
  <si>
    <t>鉄　骨　　強　度</t>
    <rPh sb="0" eb="1">
      <t>テツ</t>
    </rPh>
    <rPh sb="2" eb="3">
      <t>ホネ</t>
    </rPh>
    <rPh sb="5" eb="6">
      <t>ツヨシ</t>
    </rPh>
    <rPh sb="7" eb="8">
      <t>ド</t>
    </rPh>
    <phoneticPr fontId="3"/>
  </si>
  <si>
    <t>SS41</t>
    <phoneticPr fontId="1"/>
  </si>
  <si>
    <t>５階バルコニー手摺が腐食している。</t>
    <rPh sb="1" eb="2">
      <t>カイ</t>
    </rPh>
    <rPh sb="7" eb="9">
      <t>テスリ</t>
    </rPh>
    <rPh sb="10" eb="12">
      <t>フショク</t>
    </rPh>
    <phoneticPr fontId="1"/>
  </si>
  <si>
    <t>柱・梁仕口部2個所の溶接に対する超音波探傷試験を行った結果、部分溶込か、裏ハツリの不十分な両面溶接と判断された。そこで、診断時の溶接耐力は隅肉溶接とする。</t>
    <rPh sb="0" eb="1">
      <t>ハシラ</t>
    </rPh>
    <rPh sb="2" eb="3">
      <t>ハリ</t>
    </rPh>
    <rPh sb="3" eb="5">
      <t>シグチ</t>
    </rPh>
    <rPh sb="5" eb="6">
      <t>ブ</t>
    </rPh>
    <rPh sb="7" eb="9">
      <t>カショ</t>
    </rPh>
    <rPh sb="10" eb="12">
      <t>ヨウセツ</t>
    </rPh>
    <rPh sb="13" eb="14">
      <t>タイ</t>
    </rPh>
    <rPh sb="16" eb="19">
      <t>チョウオンパ</t>
    </rPh>
    <rPh sb="19" eb="21">
      <t>タンショウ</t>
    </rPh>
    <rPh sb="21" eb="23">
      <t>シケン</t>
    </rPh>
    <rPh sb="24" eb="25">
      <t>オコナ</t>
    </rPh>
    <rPh sb="27" eb="29">
      <t>ケッカ</t>
    </rPh>
    <rPh sb="30" eb="32">
      <t>ブブン</t>
    </rPh>
    <rPh sb="32" eb="33">
      <t>ト</t>
    </rPh>
    <rPh sb="33" eb="34">
      <t>コ</t>
    </rPh>
    <rPh sb="36" eb="37">
      <t>ウラ</t>
    </rPh>
    <rPh sb="41" eb="44">
      <t>フジュウブン</t>
    </rPh>
    <rPh sb="45" eb="47">
      <t>リョウメン</t>
    </rPh>
    <rPh sb="47" eb="49">
      <t>ヨウセツ</t>
    </rPh>
    <rPh sb="50" eb="52">
      <t>ハンダン</t>
    </rPh>
    <rPh sb="60" eb="62">
      <t>シンダン</t>
    </rPh>
    <rPh sb="62" eb="63">
      <t>トキ</t>
    </rPh>
    <rPh sb="64" eb="66">
      <t>ヨウセツ</t>
    </rPh>
    <rPh sb="66" eb="68">
      <t>タイリョク</t>
    </rPh>
    <rPh sb="69" eb="71">
      <t>スミニク</t>
    </rPh>
    <rPh sb="71" eb="73">
      <t>ヨウセツ</t>
    </rPh>
    <phoneticPr fontId="1"/>
  </si>
  <si>
    <r>
      <rPr>
        <sz val="8"/>
        <rFont val="ＭＳ 明朝"/>
        <family val="1"/>
        <charset val="128"/>
      </rPr>
      <t xml:space="preserve">判定指標  </t>
    </r>
    <r>
      <rPr>
        <b/>
        <sz val="10"/>
        <rFont val="ＭＳ 明朝"/>
        <family val="1"/>
        <charset val="128"/>
      </rPr>
      <t>Iso =</t>
    </r>
    <rPh sb="0" eb="2">
      <t>ハンテイ</t>
    </rPh>
    <rPh sb="2" eb="4">
      <t>シヒョウ</t>
    </rPh>
    <phoneticPr fontId="5"/>
  </si>
  <si>
    <t>qo=</t>
    <phoneticPr fontId="3"/>
  </si>
  <si>
    <t>Is/Iso</t>
    <phoneticPr fontId="3"/>
  </si>
  <si>
    <t>q/qo</t>
    <phoneticPr fontId="3"/>
  </si>
  <si>
    <t>Is</t>
    <phoneticPr fontId="5"/>
  </si>
  <si>
    <t>Is/Iso</t>
    <phoneticPr fontId="5"/>
  </si>
  <si>
    <t>q</t>
    <phoneticPr fontId="5"/>
  </si>
  <si>
    <t>備考</t>
    <rPh sb="0" eb="2">
      <t>ビコウ</t>
    </rPh>
    <phoneticPr fontId="3"/>
  </si>
  <si>
    <t>Is/Iso</t>
    <phoneticPr fontId="5"/>
  </si>
  <si>
    <r>
      <t xml:space="preserve">建物全体  </t>
    </r>
    <r>
      <rPr>
        <b/>
        <sz val="10"/>
        <rFont val="ＭＳ 明朝"/>
        <family val="1"/>
        <charset val="128"/>
      </rPr>
      <t>Is  =</t>
    </r>
    <rPh sb="0" eb="2">
      <t>タテモノ</t>
    </rPh>
    <rPh sb="2" eb="4">
      <t>ゼンタイ</t>
    </rPh>
    <phoneticPr fontId="3"/>
  </si>
  <si>
    <t>q =</t>
    <phoneticPr fontId="3"/>
  </si>
  <si>
    <t>≦</t>
    <phoneticPr fontId="3"/>
  </si>
  <si>
    <t>≦</t>
    <phoneticPr fontId="3"/>
  </si>
  <si>
    <t>Ａ</t>
    <phoneticPr fontId="10"/>
  </si>
  <si>
    <t>地震の震動および衝撃に対して、倒壊し、または崩壊する危険性が低いと判断する。</t>
    <phoneticPr fontId="10"/>
  </si>
  <si>
    <t>一体判定</t>
    <rPh sb="0" eb="2">
      <t>イッタイ</t>
    </rPh>
    <rPh sb="2" eb="4">
      <t>ハンテイ</t>
    </rPh>
    <phoneticPr fontId="3"/>
  </si>
  <si>
    <t>ゾーニング</t>
    <phoneticPr fontId="3"/>
  </si>
  <si>
    <t>Is／Iso =</t>
    <phoneticPr fontId="3"/>
  </si>
  <si>
    <t>q/qo =</t>
    <phoneticPr fontId="3"/>
  </si>
  <si>
    <t>＞</t>
    <phoneticPr fontId="3"/>
  </si>
  <si>
    <t>Ｃ</t>
    <phoneticPr fontId="10"/>
  </si>
  <si>
    <t>地震の震動および衝撃に対して、倒壊し、または崩壊する危険性が高いと判断する。</t>
    <rPh sb="30" eb="31">
      <t>タカ</t>
    </rPh>
    <phoneticPr fontId="3"/>
  </si>
  <si>
    <t>ゾーニング</t>
    <phoneticPr fontId="3"/>
  </si>
  <si>
    <t>Ｂ</t>
    <phoneticPr fontId="10"/>
  </si>
  <si>
    <t>地震の震動および衝撃に対して、倒壊し、または崩壊する危険性がある。</t>
    <phoneticPr fontId="3"/>
  </si>
  <si>
    <t>3F</t>
    <phoneticPr fontId="5"/>
  </si>
  <si>
    <t>3F</t>
    <phoneticPr fontId="5"/>
  </si>
  <si>
    <t>ゾーニング</t>
    <phoneticPr fontId="3"/>
  </si>
  <si>
    <t>2F</t>
    <phoneticPr fontId="5"/>
  </si>
  <si>
    <t>2F</t>
    <phoneticPr fontId="5"/>
  </si>
  <si>
    <t>1F</t>
    <phoneticPr fontId="5"/>
  </si>
  <si>
    <t>Ｅo</t>
    <phoneticPr fontId="5"/>
  </si>
  <si>
    <t>SD</t>
    <phoneticPr fontId="5"/>
  </si>
  <si>
    <t>Ｔ</t>
    <phoneticPr fontId="5"/>
  </si>
  <si>
    <t>Ｉs</t>
    <phoneticPr fontId="5"/>
  </si>
  <si>
    <r>
      <t>CT</t>
    </r>
    <r>
      <rPr>
        <sz val="6"/>
        <rFont val="ＭＳ 明朝"/>
        <family val="1"/>
        <charset val="128"/>
      </rPr>
      <t>U</t>
    </r>
    <r>
      <rPr>
        <sz val="8"/>
        <rFont val="ＭＳ 明朝"/>
        <family val="1"/>
        <charset val="128"/>
      </rPr>
      <t>SD</t>
    </r>
    <phoneticPr fontId="5"/>
  </si>
  <si>
    <t>Ｅo</t>
    <phoneticPr fontId="5"/>
  </si>
  <si>
    <t>Ｉs</t>
    <phoneticPr fontId="5"/>
  </si>
  <si>
    <t>1F</t>
    <phoneticPr fontId="5"/>
  </si>
  <si>
    <t>スリット</t>
    <phoneticPr fontId="5"/>
  </si>
  <si>
    <t>5F</t>
    <phoneticPr fontId="5"/>
  </si>
  <si>
    <t>4F</t>
    <phoneticPr fontId="5"/>
  </si>
  <si>
    <t>診 断  基 準</t>
    <phoneticPr fontId="3"/>
  </si>
  <si>
    <t>(財)日本建築防災協会　既存鉄骨造建築物の耐震診断及び耐震改修指針・同解説
　(監修　国土交通大臣進呈)2011年改定版に準拠</t>
    <rPh sb="14" eb="17">
      <t>テッコツゾウ</t>
    </rPh>
    <rPh sb="17" eb="20">
      <t>ケンチクブツ</t>
    </rPh>
    <rPh sb="21" eb="23">
      <t>タイシン</t>
    </rPh>
    <rPh sb="23" eb="25">
      <t>シンダン</t>
    </rPh>
    <rPh sb="25" eb="26">
      <t>オヨ</t>
    </rPh>
    <rPh sb="27" eb="29">
      <t>タイシン</t>
    </rPh>
    <rPh sb="29" eb="31">
      <t>カイシュウ</t>
    </rPh>
    <rPh sb="31" eb="33">
      <t>シシン</t>
    </rPh>
    <rPh sb="34" eb="35">
      <t>ドウ</t>
    </rPh>
    <rPh sb="35" eb="37">
      <t>カイセツ</t>
    </rPh>
    <rPh sb="47" eb="49">
      <t>ダイジン</t>
    </rPh>
    <rPh sb="49" eb="51">
      <t>シンテイ</t>
    </rPh>
    <phoneticPr fontId="3"/>
  </si>
  <si>
    <t>Iso =</t>
    <phoneticPr fontId="3"/>
  </si>
  <si>
    <t>Ｉs</t>
    <phoneticPr fontId="3"/>
  </si>
  <si>
    <t>Ｅs =</t>
    <phoneticPr fontId="3"/>
  </si>
  <si>
    <t>Ｇ =</t>
    <phoneticPr fontId="3"/>
  </si>
  <si>
    <t>Ｕ =</t>
    <phoneticPr fontId="3"/>
  </si>
  <si>
    <t xml:space="preserve">保有判定指標 </t>
    <rPh sb="0" eb="2">
      <t>ホユウ</t>
    </rPh>
    <rPh sb="2" eb="4">
      <t>ハンテイ</t>
    </rPh>
    <phoneticPr fontId="3"/>
  </si>
  <si>
    <t>qo =</t>
    <phoneticPr fontId="3"/>
  </si>
  <si>
    <t>q</t>
    <phoneticPr fontId="3"/>
  </si>
  <si>
    <t>1.00  ×</t>
    <phoneticPr fontId="3"/>
  </si>
  <si>
    <t>保有水平耐力に係る係数</t>
    <rPh sb="0" eb="2">
      <t>ホユウ</t>
    </rPh>
    <rPh sb="2" eb="4">
      <t>スイヘイ</t>
    </rPh>
    <rPh sb="4" eb="6">
      <t>タイリョク</t>
    </rPh>
    <rPh sb="7" eb="8">
      <t>カカワ</t>
    </rPh>
    <rPh sb="9" eb="11">
      <t>ケイスウ</t>
    </rPh>
    <phoneticPr fontId="3"/>
  </si>
  <si>
    <t>使用耐震診断計算プログラムについて</t>
    <phoneticPr fontId="3"/>
  </si>
  <si>
    <t>㈱構造システム　DOC-S を使用する。
評価の適用範囲内にて使用</t>
    <rPh sb="21" eb="23">
      <t>ヒョウカ</t>
    </rPh>
    <rPh sb="24" eb="26">
      <t>テキヨウ</t>
    </rPh>
    <rPh sb="26" eb="28">
      <t>ハンイ</t>
    </rPh>
    <rPh sb="28" eb="29">
      <t>ナイ</t>
    </rPh>
    <rPh sb="31" eb="33">
      <t>シヨウ</t>
    </rPh>
    <phoneticPr fontId="3"/>
  </si>
  <si>
    <t>モデル化について</t>
    <rPh sb="3" eb="4">
      <t>カ</t>
    </rPh>
    <phoneticPr fontId="3"/>
  </si>
  <si>
    <t>荷重算定について</t>
    <rPh sb="0" eb="2">
      <t>カジュウ</t>
    </rPh>
    <rPh sb="2" eb="4">
      <t>サンテイ</t>
    </rPh>
    <phoneticPr fontId="3"/>
  </si>
  <si>
    <t>超音波探傷試験結果について</t>
    <rPh sb="0" eb="3">
      <t>チョウオンパ</t>
    </rPh>
    <rPh sb="3" eb="5">
      <t>タンショウ</t>
    </rPh>
    <rPh sb="5" eb="7">
      <t>シケン</t>
    </rPh>
    <rPh sb="7" eb="9">
      <t>ケッカ</t>
    </rPh>
    <phoneticPr fontId="3"/>
  </si>
  <si>
    <t>柱脚について</t>
    <rPh sb="0" eb="2">
      <t>チュウキャク</t>
    </rPh>
    <phoneticPr fontId="3"/>
  </si>
  <si>
    <t>基礎耐力算定について</t>
    <rPh sb="0" eb="2">
      <t>キソ</t>
    </rPh>
    <rPh sb="2" eb="4">
      <t>タイリョク</t>
    </rPh>
    <rPh sb="4" eb="6">
      <t>サンテイ</t>
    </rPh>
    <phoneticPr fontId="3"/>
  </si>
  <si>
    <t>特殊な耐力計算について</t>
    <rPh sb="0" eb="2">
      <t>トクシュ</t>
    </rPh>
    <rPh sb="3" eb="5">
      <t>タイリョク</t>
    </rPh>
    <rPh sb="5" eb="7">
      <t>ケイサン</t>
    </rPh>
    <phoneticPr fontId="3"/>
  </si>
  <si>
    <t>保有耐力算定(解析)方法について</t>
    <rPh sb="0" eb="2">
      <t>ホユウ</t>
    </rPh>
    <rPh sb="2" eb="4">
      <t>タイリョク</t>
    </rPh>
    <rPh sb="4" eb="6">
      <t>サンテイ</t>
    </rPh>
    <rPh sb="7" eb="9">
      <t>カイセキ</t>
    </rPh>
    <rPh sb="10" eb="12">
      <t>ホウホウ</t>
    </rPh>
    <phoneticPr fontId="3"/>
  </si>
  <si>
    <t>靱性指標Ｆ値の算定について</t>
    <rPh sb="0" eb="2">
      <t>ジンセイ</t>
    </rPh>
    <rPh sb="2" eb="4">
      <t>シヒョウ</t>
    </rPh>
    <rPh sb="5" eb="6">
      <t>アタイ</t>
    </rPh>
    <rPh sb="7" eb="9">
      <t>サンテイ</t>
    </rPh>
    <phoneticPr fontId="3"/>
  </si>
  <si>
    <t>水平面荷重伝達計算法について</t>
    <rPh sb="0" eb="3">
      <t>スイヘイメン</t>
    </rPh>
    <rPh sb="3" eb="5">
      <t>カジュウ</t>
    </rPh>
    <rPh sb="5" eb="7">
      <t>デンタツ</t>
    </rPh>
    <rPh sb="7" eb="9">
      <t>ケイサン</t>
    </rPh>
    <rPh sb="9" eb="10">
      <t>ホウ</t>
    </rPh>
    <phoneticPr fontId="3"/>
  </si>
  <si>
    <t>部 位</t>
    <phoneticPr fontId="5"/>
  </si>
  <si>
    <t>荷 重 名 称</t>
    <phoneticPr fontId="5"/>
  </si>
  <si>
    <t>R1</t>
    <phoneticPr fontId="3"/>
  </si>
  <si>
    <t>デッキプレートコンクリート</t>
    <phoneticPr fontId="5"/>
  </si>
  <si>
    <t>鉄骨小梁</t>
    <rPh sb="0" eb="2">
      <t>テッコツ</t>
    </rPh>
    <rPh sb="2" eb="3">
      <t>ショウ</t>
    </rPh>
    <rPh sb="3" eb="4">
      <t>ハリ</t>
    </rPh>
    <phoneticPr fontId="3"/>
  </si>
  <si>
    <t>鉄骨大梁</t>
    <rPh sb="0" eb="2">
      <t>テッコツ</t>
    </rPh>
    <rPh sb="2" eb="4">
      <t>オオバリ</t>
    </rPh>
    <phoneticPr fontId="3"/>
  </si>
  <si>
    <t>R2</t>
    <phoneticPr fontId="3"/>
  </si>
  <si>
    <t>F1</t>
    <phoneticPr fontId="3"/>
  </si>
  <si>
    <t>一般床</t>
    <phoneticPr fontId="1"/>
  </si>
  <si>
    <t>デッキプレートコンクリート</t>
    <phoneticPr fontId="5"/>
  </si>
  <si>
    <t>F2</t>
    <phoneticPr fontId="3"/>
  </si>
  <si>
    <t>プレート</t>
    <phoneticPr fontId="1"/>
  </si>
  <si>
    <t>ササラ桁</t>
    <rPh sb="3" eb="4">
      <t>ケタ</t>
    </rPh>
    <phoneticPr fontId="3"/>
  </si>
  <si>
    <t>：</t>
    <phoneticPr fontId="5"/>
  </si>
  <si>
    <t>N/㎡</t>
    <phoneticPr fontId="5"/>
  </si>
  <si>
    <t>N/㎡</t>
    <phoneticPr fontId="5"/>
  </si>
  <si>
    <t>ALC版　内部仕上共</t>
    <rPh sb="3" eb="4">
      <t>バン</t>
    </rPh>
    <rPh sb="5" eb="7">
      <t>ナイブ</t>
    </rPh>
    <rPh sb="7" eb="9">
      <t>シア</t>
    </rPh>
    <rPh sb="9" eb="10">
      <t>トモ</t>
    </rPh>
    <phoneticPr fontId="11"/>
  </si>
  <si>
    <t>エレベーター機械室床</t>
    <rPh sb="6" eb="9">
      <t>キカイシツ</t>
    </rPh>
    <rPh sb="9" eb="10">
      <t>ユカ</t>
    </rPh>
    <phoneticPr fontId="11"/>
  </si>
  <si>
    <t>kN/m2</t>
    <phoneticPr fontId="11"/>
  </si>
  <si>
    <t>エレベーター</t>
    <phoneticPr fontId="1"/>
  </si>
  <si>
    <t>KN</t>
    <phoneticPr fontId="5"/>
  </si>
  <si>
    <t>kN/m</t>
    <phoneticPr fontId="11"/>
  </si>
  <si>
    <t>4.8kN/m2×h1.55m×L3.0m</t>
    <phoneticPr fontId="11"/>
  </si>
  <si>
    <t>kN</t>
    <phoneticPr fontId="11"/>
  </si>
  <si>
    <t>kN/m</t>
    <phoneticPr fontId="11"/>
  </si>
  <si>
    <t>Ｗｉ</t>
    <phoneticPr fontId="1"/>
  </si>
  <si>
    <t>∑Ｗｉ</t>
    <phoneticPr fontId="1"/>
  </si>
  <si>
    <t>Ａi</t>
    <phoneticPr fontId="1"/>
  </si>
  <si>
    <t>全階数 n =</t>
    <phoneticPr fontId="5"/>
  </si>
  <si>
    <t>柱軸力図</t>
    <rPh sb="0" eb="1">
      <t>ジク</t>
    </rPh>
    <rPh sb="1" eb="2">
      <t>リョク</t>
    </rPh>
    <rPh sb="2" eb="3">
      <t>ズ</t>
    </rPh>
    <phoneticPr fontId="5"/>
  </si>
  <si>
    <t>剛性率(Fs)</t>
    <rPh sb="0" eb="1">
      <t>ゴウセイ</t>
    </rPh>
    <rPh sb="1" eb="2">
      <t>リツ</t>
    </rPh>
    <phoneticPr fontId="5"/>
  </si>
  <si>
    <t>偏心率(Fe)</t>
    <rPh sb="0" eb="2">
      <t>ヘンシン</t>
    </rPh>
    <phoneticPr fontId="5"/>
  </si>
  <si>
    <t>（単位：N/ｍｍ2）</t>
    <rPh sb="1" eb="3">
      <t>タンイ</t>
    </rPh>
    <phoneticPr fontId="5"/>
  </si>
  <si>
    <t>+49N</t>
    <phoneticPr fontId="3"/>
  </si>
  <si>
    <t>ボルト</t>
    <phoneticPr fontId="3"/>
  </si>
  <si>
    <t>接合部</t>
    <rPh sb="0" eb="2">
      <t>セツゴウ</t>
    </rPh>
    <rPh sb="2" eb="3">
      <t>ブ</t>
    </rPh>
    <phoneticPr fontId="3"/>
  </si>
  <si>
    <t>F9T (刻印）</t>
    <rPh sb="5" eb="7">
      <t>コクイン</t>
    </rPh>
    <phoneticPr fontId="1"/>
  </si>
  <si>
    <t>コンクリート</t>
    <phoneticPr fontId="3"/>
  </si>
  <si>
    <t>地中梁基礎</t>
    <rPh sb="0" eb="2">
      <t>チチュウ</t>
    </rPh>
    <rPh sb="2" eb="3">
      <t>ハリ</t>
    </rPh>
    <rPh sb="3" eb="5">
      <t>キソ</t>
    </rPh>
    <phoneticPr fontId="5"/>
  </si>
  <si>
    <t>Fc 18 (図面)</t>
    <rPh sb="7" eb="9">
      <t>ズメン</t>
    </rPh>
    <phoneticPr fontId="1"/>
  </si>
  <si>
    <t>設計図書</t>
    <rPh sb="0" eb="2">
      <t>セッケイ</t>
    </rPh>
    <rPh sb="2" eb="4">
      <t>トショ</t>
    </rPh>
    <phoneticPr fontId="3"/>
  </si>
  <si>
    <t>判定区分 ：</t>
    <rPh sb="0" eb="2">
      <t>ハンテイ</t>
    </rPh>
    <phoneticPr fontId="3"/>
  </si>
  <si>
    <t>平均値が、材令相応の値を上回っている。</t>
    <rPh sb="0" eb="3">
      <t>ヘイキンチ</t>
    </rPh>
    <rPh sb="5" eb="6">
      <t>ザイ</t>
    </rPh>
    <rPh sb="6" eb="7">
      <t>レイ</t>
    </rPh>
    <rPh sb="7" eb="9">
      <t>ソウオウ</t>
    </rPh>
    <rPh sb="10" eb="11">
      <t>アタイ</t>
    </rPh>
    <rPh sb="12" eb="14">
      <t>ウワマワ</t>
    </rPh>
    <phoneticPr fontId="1"/>
  </si>
  <si>
    <t>材齢による中性化深さの推定式(㎝)</t>
    <rPh sb="0" eb="2">
      <t>ザイレイ</t>
    </rPh>
    <rPh sb="5" eb="8">
      <t>チュウセイカ</t>
    </rPh>
    <rPh sb="8" eb="9">
      <t>フカ</t>
    </rPh>
    <rPh sb="11" eb="13">
      <t>スイテイ</t>
    </rPh>
    <rPh sb="13" eb="14">
      <t>シキ</t>
    </rPh>
    <phoneticPr fontId="1"/>
  </si>
  <si>
    <t>材齢による Ｘ =</t>
    <rPh sb="0" eb="2">
      <t>ザイレイ</t>
    </rPh>
    <phoneticPr fontId="1"/>
  </si>
  <si>
    <t>ボルト
接合部</t>
    <phoneticPr fontId="3"/>
  </si>
  <si>
    <t>全層</t>
    <rPh sb="0" eb="2">
      <t>ゼンソウ</t>
    </rPh>
    <phoneticPr fontId="3"/>
  </si>
  <si>
    <t>形状指標（ＳＤ）</t>
    <phoneticPr fontId="5"/>
  </si>
  <si>
    <t>平面形状</t>
    <rPh sb="0" eb="2">
      <t>ヘイメン</t>
    </rPh>
    <rPh sb="2" eb="4">
      <t>ケイジョウ</t>
    </rPh>
    <phoneticPr fontId="3"/>
  </si>
  <si>
    <t>ｂ</t>
    <phoneticPr fontId="5"/>
  </si>
  <si>
    <t>ｇ</t>
    <phoneticPr fontId="5"/>
  </si>
  <si>
    <t>ｉ</t>
    <phoneticPr fontId="5"/>
  </si>
  <si>
    <t>ｊ</t>
    <phoneticPr fontId="5"/>
  </si>
  <si>
    <t>ｃ</t>
    <phoneticPr fontId="5"/>
  </si>
  <si>
    <t>ｄ</t>
    <phoneticPr fontId="5"/>
  </si>
  <si>
    <t>ｅ</t>
    <phoneticPr fontId="5"/>
  </si>
  <si>
    <t>ｆ</t>
    <phoneticPr fontId="5"/>
  </si>
  <si>
    <t>ｈ</t>
    <phoneticPr fontId="5"/>
  </si>
  <si>
    <t>吹き抜け
の偏在</t>
    <rPh sb="0" eb="3">
      <t>フキヌ</t>
    </rPh>
    <rPh sb="6" eb="8">
      <t>ヘンザイ</t>
    </rPh>
    <phoneticPr fontId="5"/>
  </si>
  <si>
    <t>ＥＸＰ.J</t>
    <phoneticPr fontId="5"/>
  </si>
  <si>
    <t>ﾋﾟﾛﾃｨｰ
の有無</t>
    <rPh sb="8" eb="10">
      <t>ウム</t>
    </rPh>
    <phoneticPr fontId="5"/>
  </si>
  <si>
    <t>コメント</t>
    <phoneticPr fontId="5"/>
  </si>
  <si>
    <t>経年指標（Ｔ）</t>
    <phoneticPr fontId="5"/>
  </si>
  <si>
    <t>ＲＣ造</t>
    <rPh sb="2" eb="3">
      <t>ゾウ</t>
    </rPh>
    <phoneticPr fontId="5"/>
  </si>
  <si>
    <t>設 計  強 度 =</t>
    <rPh sb="0" eb="1">
      <t>セツ</t>
    </rPh>
    <rPh sb="2" eb="3">
      <t>ケイ</t>
    </rPh>
    <rPh sb="5" eb="6">
      <t>ツヨシ</t>
    </rPh>
    <rPh sb="7" eb="8">
      <t>ド</t>
    </rPh>
    <phoneticPr fontId="3"/>
  </si>
  <si>
    <t>設計強度 :</t>
    <rPh sb="0" eb="2">
      <t>セッケイ</t>
    </rPh>
    <rPh sb="2" eb="4">
      <t>キョウド</t>
    </rPh>
    <phoneticPr fontId="5"/>
  </si>
  <si>
    <t>各 階 Ｔ</t>
    <rPh sb="0" eb="1">
      <t>カク</t>
    </rPh>
    <rPh sb="2" eb="3">
      <t>カイ</t>
    </rPh>
    <phoneticPr fontId="1"/>
  </si>
  <si>
    <t>経年指標 Ｔ</t>
    <rPh sb="0" eb="2">
      <t>ケイネン</t>
    </rPh>
    <rPh sb="2" eb="4">
      <t>シヒョウ</t>
    </rPh>
    <phoneticPr fontId="1"/>
  </si>
  <si>
    <t>ＳＤ</t>
    <phoneticPr fontId="1"/>
  </si>
  <si>
    <t>コメント</t>
    <phoneticPr fontId="5"/>
  </si>
  <si>
    <t>階</t>
    <rPh sb="0" eb="1">
      <t>カイ</t>
    </rPh>
    <phoneticPr fontId="5"/>
  </si>
  <si>
    <t>担当事務所・代表者</t>
    <rPh sb="0" eb="2">
      <t>タントウ</t>
    </rPh>
    <rPh sb="2" eb="4">
      <t>ジム</t>
    </rPh>
    <rPh sb="4" eb="5">
      <t>ショ</t>
    </rPh>
    <rPh sb="6" eb="9">
      <t>ダイヒョウシャ</t>
    </rPh>
    <phoneticPr fontId="5"/>
  </si>
  <si>
    <t>診断実施者(氏名･資格)</t>
    <rPh sb="0" eb="2">
      <t>シンダン</t>
    </rPh>
    <rPh sb="2" eb="5">
      <t>ジッシシャ</t>
    </rPh>
    <rPh sb="9" eb="11">
      <t>シカク</t>
    </rPh>
    <phoneticPr fontId="5"/>
  </si>
  <si>
    <t>登録資格者番号・受講修了証番号 :</t>
    <rPh sb="5" eb="7">
      <t>バンゴウ</t>
    </rPh>
    <rPh sb="8" eb="10">
      <t>ジュコウ</t>
    </rPh>
    <rPh sb="13" eb="15">
      <t>バンゴウ</t>
    </rPh>
    <phoneticPr fontId="5"/>
  </si>
  <si>
    <t>連絡先（住所･電話･FAX）</t>
    <rPh sb="0" eb="3">
      <t>レンラクサキ</t>
    </rPh>
    <rPh sb="4" eb="6">
      <t>ジュウショ</t>
    </rPh>
    <rPh sb="7" eb="9">
      <t>デンワ</t>
    </rPh>
    <phoneticPr fontId="5"/>
  </si>
  <si>
    <t>RCｽﾗﾌﾞt=50 ＋仕上げw=200
W=1400として電算入力</t>
    <phoneticPr fontId="3"/>
  </si>
  <si>
    <t>様式 ２（ＲＣ）</t>
    <rPh sb="0" eb="2">
      <t>ヨウシキ</t>
    </rPh>
    <phoneticPr fontId="1"/>
  </si>
  <si>
    <t>様式 ２（Ｓ）</t>
    <rPh sb="0" eb="2">
      <t>ヨウシキ</t>
    </rPh>
    <phoneticPr fontId="1"/>
  </si>
  <si>
    <t>補強設計　概要書</t>
  </si>
  <si>
    <t>補強概要</t>
  </si>
  <si>
    <t>沿道補強</t>
  </si>
  <si>
    <t>補強設計の概要</t>
    <rPh sb="0" eb="2">
      <t>ホキョウ</t>
    </rPh>
    <rPh sb="2" eb="4">
      <t>セッケイ</t>
    </rPh>
    <rPh sb="5" eb="7">
      <t>ガイヨウ</t>
    </rPh>
    <phoneticPr fontId="3"/>
  </si>
  <si>
    <t>※診断方針</t>
    <rPh sb="0" eb="1">
      <t>シンダン</t>
    </rPh>
    <rPh sb="1" eb="3">
      <t>ホウシン</t>
    </rPh>
    <phoneticPr fontId="5"/>
  </si>
  <si>
    <t>※診断結果の所見</t>
    <rPh sb="0" eb="1">
      <t>シンダン</t>
    </rPh>
    <rPh sb="2" eb="4">
      <t>ケッカ</t>
    </rPh>
    <rPh sb="5" eb="7">
      <t>ショケン</t>
    </rPh>
    <phoneticPr fontId="5"/>
  </si>
  <si>
    <t>　　※耐震診断報告書での各項に関する内容を転記の事。</t>
    <rPh sb="15" eb="16">
      <t>カン</t>
    </rPh>
    <phoneticPr fontId="1"/>
  </si>
  <si>
    <t>　　※耐震診断報告書での各項に関する内容を転記の事。</t>
    <rPh sb="3" eb="5">
      <t>タイシン</t>
    </rPh>
    <rPh sb="5" eb="7">
      <t>シンダン</t>
    </rPh>
    <rPh sb="7" eb="10">
      <t>ホウコクショ</t>
    </rPh>
    <rPh sb="12" eb="14">
      <t>カクコウ</t>
    </rPh>
    <rPh sb="15" eb="16">
      <t>カン</t>
    </rPh>
    <rPh sb="18" eb="20">
      <t>ナイヨウ</t>
    </rPh>
    <rPh sb="21" eb="23">
      <t>テンキ</t>
    </rPh>
    <rPh sb="24" eb="25">
      <t>コト</t>
    </rPh>
    <phoneticPr fontId="1"/>
  </si>
  <si>
    <t>補強方法</t>
    <rPh sb="0" eb="1">
      <t>ホキョウ</t>
    </rPh>
    <rPh sb="2" eb="4">
      <t>ホウホウ</t>
    </rPh>
    <phoneticPr fontId="5"/>
  </si>
  <si>
    <t>補強方針</t>
    <rPh sb="0" eb="2">
      <t>ホキョウ</t>
    </rPh>
    <rPh sb="2" eb="4">
      <t>ホウシン</t>
    </rPh>
    <phoneticPr fontId="5"/>
  </si>
  <si>
    <t>※診断結果</t>
    <rPh sb="3" eb="5">
      <t>ケッカ</t>
    </rPh>
    <phoneticPr fontId="5"/>
  </si>
  <si>
    <t>　　※耐震診断報告書での各項に関する内容を転記の事。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</si>
</sst>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 #,##0_ ;_ * \-#,##0_ ;_ * &quot;-&quot;_ ;_ @_ "/>
    <numFmt numFmtId="176" formatCode="0.0;[Red]0.0"/>
    <numFmt numFmtId="177" formatCode="0.0_);[Red]\(0.0\)"/>
    <numFmt numFmtId="178" formatCode="0.0"/>
    <numFmt numFmtId="179" formatCode="#,##0.0_);[Red]\(#,##0.0\)"/>
    <numFmt numFmtId="180" formatCode="0_);[Red]\(0\)"/>
    <numFmt numFmtId="181" formatCode="0.000_);[Red]\(0.000\)"/>
    <numFmt numFmtId="182" formatCode="#,##0.000;[Red]\-#,##0.000"/>
    <numFmt numFmtId="183" formatCode="###&quot; F&quot;"/>
    <numFmt numFmtId="184" formatCode="0.00_);[Red]\(0.00\)"/>
    <numFmt numFmtId="185" formatCode="0.000"/>
    <numFmt numFmtId="186" formatCode="0.0%"/>
    <numFmt numFmtId="187" formatCode="#,##0.000_ "/>
    <numFmt numFmtId="188" formatCode="#.00\ \ &quot;=&quot;"/>
    <numFmt numFmtId="189" formatCode="0.0_ ;[Red]\-0.0\ "/>
  </numFmts>
  <fonts count="34">
    <font>
      <sz val="11"/>
      <color theme="1"/>
      <name val="ＭＳ Ｐゴシック"/>
      <family val="2"/>
      <charset val="128"/>
      <scheme val="minor"/>
    </font>
    <font>
      <sz val="11"/>
      <name val="ＭＳ 明朝"/>
      <family val="1"/>
      <charset val="128"/>
    </font>
    <font>
      <sz val="10"/>
      <name val="ＭＳ 明朝"/>
      <family val="1"/>
      <charset val="128"/>
    </font>
    <font>
      <sz val="6"/>
      <name val="ＭＳ Ｐゴシック"/>
      <family val="2"/>
      <charset val="128"/>
      <scheme val="minor"/>
    </font>
    <font>
      <sz val="12"/>
      <name val="ＭＳ 明朝"/>
      <family val="1"/>
      <charset val="128"/>
    </font>
    <font>
      <sz val="6"/>
      <name val="ＭＳ Ｐ明朝"/>
      <family val="1"/>
      <charset val="128"/>
    </font>
    <font>
      <b/>
      <sz val="16"/>
      <color indexed="10"/>
      <name val="ＭＳ 明朝"/>
      <family val="1"/>
      <charset val="128"/>
    </font>
    <font>
      <b/>
      <sz val="14"/>
      <name val="ＭＳ 明朝"/>
      <family val="1"/>
      <charset val="128"/>
    </font>
    <font>
      <sz val="8"/>
      <name val="ＭＳ 明朝"/>
      <family val="1"/>
      <charset val="128"/>
    </font>
    <font>
      <sz val="11"/>
      <color theme="1"/>
      <name val="ＭＳ Ｐゴシック"/>
      <family val="3"/>
      <charset val="128"/>
      <scheme val="minor"/>
    </font>
    <font>
      <b/>
      <sz val="12"/>
      <name val="ＭＳ 明朝"/>
      <family val="1"/>
      <charset val="128"/>
    </font>
    <font>
      <sz val="6"/>
      <name val="ＭＳ 明朝"/>
      <family val="1"/>
      <charset val="128"/>
    </font>
    <font>
      <b/>
      <sz val="11"/>
      <name val="ＭＳ 明朝"/>
      <family val="1"/>
      <charset val="128"/>
    </font>
    <font>
      <sz val="11"/>
      <name val="ＭＳ Ｐゴシック"/>
      <family val="3"/>
      <charset val="128"/>
    </font>
    <font>
      <b/>
      <sz val="10"/>
      <name val="ＭＳ 明朝"/>
      <family val="1"/>
      <charset val="128"/>
    </font>
    <font>
      <b/>
      <sz val="8"/>
      <name val="ＭＳ 明朝"/>
      <family val="1"/>
      <charset val="128"/>
    </font>
    <font>
      <sz val="10"/>
      <color indexed="12"/>
      <name val="ＭＳ 明朝"/>
      <family val="1"/>
      <charset val="128"/>
    </font>
    <font>
      <sz val="10"/>
      <color indexed="10"/>
      <name val="ＭＳ 明朝"/>
      <family val="1"/>
      <charset val="128"/>
    </font>
    <font>
      <sz val="8"/>
      <color indexed="10"/>
      <name val="ＭＳ 明朝"/>
      <family val="1"/>
      <charset val="128"/>
    </font>
    <font>
      <b/>
      <sz val="9"/>
      <name val="ＭＳ 明朝"/>
      <family val="1"/>
      <charset val="128"/>
    </font>
    <font>
      <sz val="9"/>
      <name val="ＭＳ 明朝"/>
      <family val="1"/>
      <charset val="128"/>
    </font>
    <font>
      <b/>
      <sz val="10"/>
      <color indexed="10"/>
      <name val="ＭＳ 明朝"/>
      <family val="1"/>
      <charset val="128"/>
    </font>
    <font>
      <sz val="9"/>
      <color indexed="10"/>
      <name val="ＭＳ 明朝"/>
      <family val="1"/>
      <charset val="128"/>
    </font>
    <font>
      <b/>
      <sz val="14"/>
      <color indexed="10"/>
      <name val="ＭＳ 明朝"/>
      <family val="1"/>
      <charset val="128"/>
    </font>
    <font>
      <sz val="10"/>
      <color rgb="FFFF0000"/>
      <name val="ＭＳ 明朝"/>
      <family val="1"/>
      <charset val="128"/>
    </font>
    <font>
      <sz val="8"/>
      <color rgb="FFFF0000"/>
      <name val="ＭＳ 明朝"/>
      <family val="1"/>
      <charset val="128"/>
    </font>
    <font>
      <sz val="9"/>
      <color indexed="10"/>
      <name val="ＭＳ Ｐゴシック"/>
      <family val="3"/>
      <charset val="128"/>
    </font>
    <font>
      <sz val="8"/>
      <name val="ＭＳ ゴシック"/>
      <family val="3"/>
      <charset val="128"/>
    </font>
    <font>
      <sz val="11"/>
      <color theme="1"/>
      <name val="ＭＳ Ｐゴシック"/>
      <family val="2"/>
      <charset val="128"/>
      <scheme val="minor"/>
    </font>
    <font>
      <u/>
      <sz val="9"/>
      <name val="ＭＳ 明朝"/>
      <family val="1"/>
      <charset val="128"/>
    </font>
    <font>
      <sz val="8"/>
      <color theme="1"/>
      <name val="ＭＳ 明朝"/>
      <family val="1"/>
      <charset val="128"/>
    </font>
    <font>
      <sz val="10"/>
      <name val="ＭＳ Ｐゴシック"/>
      <family val="3"/>
      <charset val="128"/>
    </font>
    <font>
      <sz val="7"/>
      <name val="ＭＳ 明朝"/>
      <family val="1"/>
      <charset val="128"/>
    </font>
    <font>
      <sz val="11"/>
      <color indexed="8"/>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CCFFFF"/>
        <bgColor indexed="64"/>
      </patternFill>
    </fill>
    <fill>
      <patternFill patternType="solid">
        <fgColor theme="5" tint="0.79998168889431442"/>
        <bgColor indexed="64"/>
      </patternFill>
    </fill>
    <fill>
      <patternFill patternType="solid">
        <fgColor rgb="FFFFFF99"/>
        <bgColor indexed="64"/>
      </patternFill>
    </fill>
    <fill>
      <patternFill patternType="solid">
        <fgColor rgb="FFFCE4D6"/>
        <bgColor indexed="64"/>
      </patternFill>
    </fill>
  </fills>
  <borders count="172">
    <border>
      <left/>
      <right/>
      <top/>
      <bottom/>
      <diagonal/>
    </border>
    <border>
      <left/>
      <right/>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bottom/>
      <diagonal/>
    </border>
    <border>
      <left/>
      <right style="hair">
        <color indexed="64"/>
      </right>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style="thin">
        <color indexed="64"/>
      </top>
      <bottom style="hair">
        <color indexed="64"/>
      </bottom>
      <diagonal/>
    </border>
    <border>
      <left/>
      <right style="double">
        <color indexed="64"/>
      </right>
      <top style="hair">
        <color indexed="64"/>
      </top>
      <bottom style="thin">
        <color indexed="64"/>
      </bottom>
      <diagonal/>
    </border>
    <border>
      <left/>
      <right style="double">
        <color indexed="64"/>
      </right>
      <top/>
      <bottom style="double">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double">
        <color indexed="64"/>
      </bottom>
      <diagonal/>
    </border>
    <border>
      <left/>
      <right style="double">
        <color indexed="64"/>
      </right>
      <top style="hair">
        <color indexed="64"/>
      </top>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ck">
        <color indexed="64"/>
      </bottom>
      <diagonal/>
    </border>
    <border>
      <left style="double">
        <color indexed="64"/>
      </left>
      <right style="hair">
        <color indexed="64"/>
      </right>
      <top/>
      <bottom/>
      <diagonal/>
    </border>
    <border>
      <left style="double">
        <color indexed="64"/>
      </left>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hair">
        <color indexed="64"/>
      </bottom>
      <diagonal/>
    </border>
    <border>
      <left/>
      <right style="double">
        <color indexed="64"/>
      </right>
      <top/>
      <bottom style="hair">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diagonal/>
    </border>
    <border>
      <left style="double">
        <color indexed="64"/>
      </left>
      <right style="hair">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hair">
        <color indexed="64"/>
      </right>
      <top/>
      <bottom/>
      <diagonal/>
    </border>
    <border>
      <left style="hair">
        <color indexed="64"/>
      </left>
      <right style="double">
        <color indexed="64"/>
      </right>
      <top style="hair">
        <color indexed="64"/>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double">
        <color indexed="64"/>
      </right>
      <top style="thin">
        <color indexed="64"/>
      </top>
      <bottom/>
      <diagonal/>
    </border>
    <border>
      <left style="hair">
        <color indexed="64"/>
      </left>
      <right style="double">
        <color indexed="64"/>
      </right>
      <top style="hair">
        <color indexed="64"/>
      </top>
      <bottom style="hair">
        <color indexed="64"/>
      </bottom>
      <diagonal/>
    </border>
    <border>
      <left/>
      <right/>
      <top/>
      <bottom style="thick">
        <color indexed="64"/>
      </bottom>
      <diagonal/>
    </border>
    <border>
      <left style="thin">
        <color indexed="64"/>
      </left>
      <right/>
      <top style="thick">
        <color indexed="64"/>
      </top>
      <bottom style="thin">
        <color indexed="64"/>
      </bottom>
      <diagonal/>
    </border>
    <border>
      <left/>
      <right style="thin">
        <color indexed="64"/>
      </right>
      <top/>
      <bottom style="thick">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thin">
        <color indexed="64"/>
      </bottom>
      <diagonal/>
    </border>
    <border>
      <left/>
      <right style="hair">
        <color indexed="64"/>
      </right>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style="double">
        <color indexed="64"/>
      </right>
      <top style="hair">
        <color indexed="64"/>
      </top>
      <bottom/>
      <diagonal/>
    </border>
    <border>
      <left style="hair">
        <color indexed="64"/>
      </left>
      <right style="double">
        <color indexed="64"/>
      </right>
      <top/>
      <bottom/>
      <diagonal/>
    </border>
    <border>
      <left style="hair">
        <color indexed="64"/>
      </left>
      <right style="double">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double">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double">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16">
    <xf numFmtId="0" fontId="0" fillId="0" borderId="0">
      <alignment vertical="center"/>
    </xf>
    <xf numFmtId="0" fontId="13" fillId="0" borderId="0"/>
    <xf numFmtId="38" fontId="13" fillId="0" borderId="0" applyFont="0" applyFill="0" applyBorder="0" applyAlignment="0" applyProtection="0"/>
    <xf numFmtId="0" fontId="1" fillId="0" borderId="0"/>
    <xf numFmtId="0" fontId="13" fillId="0" borderId="0"/>
    <xf numFmtId="0" fontId="4" fillId="0" borderId="0"/>
    <xf numFmtId="0" fontId="1" fillId="0" borderId="0">
      <alignment vertical="center"/>
    </xf>
    <xf numFmtId="0" fontId="1" fillId="0" borderId="0"/>
    <xf numFmtId="38" fontId="1" fillId="0" borderId="0" applyFont="0" applyFill="0" applyBorder="0" applyAlignment="0" applyProtection="0">
      <alignment vertical="center"/>
    </xf>
    <xf numFmtId="0" fontId="13" fillId="0" borderId="0"/>
    <xf numFmtId="9" fontId="1" fillId="0" borderId="0" applyFont="0" applyFill="0" applyBorder="0" applyAlignment="0" applyProtection="0">
      <alignment vertical="center"/>
    </xf>
    <xf numFmtId="38" fontId="28" fillId="0" borderId="0" applyFont="0" applyFill="0" applyBorder="0" applyAlignment="0" applyProtection="0">
      <alignment vertical="center"/>
    </xf>
    <xf numFmtId="0" fontId="13" fillId="0" borderId="0">
      <alignment vertical="center"/>
    </xf>
    <xf numFmtId="38" fontId="1" fillId="0" borderId="0" applyFont="0" applyFill="0" applyBorder="0" applyAlignment="0" applyProtection="0"/>
    <xf numFmtId="0" fontId="9" fillId="0" borderId="0">
      <alignment vertical="center"/>
    </xf>
    <xf numFmtId="38" fontId="33" fillId="0" borderId="0" applyFont="0" applyFill="0" applyBorder="0" applyAlignment="0" applyProtection="0">
      <alignment vertical="center"/>
    </xf>
  </cellStyleXfs>
  <cellXfs count="1401">
    <xf numFmtId="0" fontId="0" fillId="0" borderId="0" xfId="0">
      <alignment vertical="center"/>
    </xf>
    <xf numFmtId="49" fontId="2" fillId="0" borderId="0" xfId="3" applyNumberFormat="1" applyFont="1" applyAlignment="1">
      <alignment vertical="center"/>
    </xf>
    <xf numFmtId="0" fontId="2" fillId="0" borderId="0" xfId="3" applyFont="1" applyAlignment="1">
      <alignment vertical="center"/>
    </xf>
    <xf numFmtId="0" fontId="2" fillId="0" borderId="0" xfId="3" applyFont="1" applyBorder="1" applyAlignment="1">
      <alignment vertical="center"/>
    </xf>
    <xf numFmtId="0" fontId="7" fillId="2" borderId="0" xfId="3" applyFont="1" applyFill="1" applyBorder="1" applyAlignment="1">
      <alignment horizontal="distributed" vertical="center" justifyLastLine="1" readingOrder="1"/>
    </xf>
    <xf numFmtId="0" fontId="7" fillId="2" borderId="0" xfId="3" applyFont="1" applyFill="1" applyBorder="1" applyAlignment="1">
      <alignment horizontal="distributed" vertical="center" justifyLastLine="1"/>
    </xf>
    <xf numFmtId="0" fontId="8" fillId="0" borderId="0" xfId="3" applyFont="1" applyBorder="1" applyAlignment="1">
      <alignment vertical="center"/>
    </xf>
    <xf numFmtId="0" fontId="8" fillId="0" borderId="0" xfId="3" applyFont="1" applyAlignment="1">
      <alignment vertical="center"/>
    </xf>
    <xf numFmtId="0" fontId="12" fillId="0" borderId="15" xfId="3" applyFont="1" applyBorder="1" applyAlignment="1">
      <alignment vertical="center"/>
    </xf>
    <xf numFmtId="0" fontId="2" fillId="0" borderId="15" xfId="3" applyFont="1" applyBorder="1" applyAlignment="1">
      <alignment horizontal="center" vertical="center"/>
    </xf>
    <xf numFmtId="0" fontId="8" fillId="0" borderId="15" xfId="3" applyFont="1" applyBorder="1" applyAlignment="1">
      <alignment horizontal="center" vertical="center"/>
    </xf>
    <xf numFmtId="0" fontId="8" fillId="0" borderId="15" xfId="3" applyFont="1" applyBorder="1" applyAlignment="1">
      <alignment horizontal="right" vertical="center"/>
    </xf>
    <xf numFmtId="0" fontId="15" fillId="0" borderId="15" xfId="3" applyFont="1" applyBorder="1" applyAlignment="1">
      <alignment vertical="center"/>
    </xf>
    <xf numFmtId="0" fontId="16" fillId="0" borderId="2" xfId="3" applyFont="1" applyBorder="1" applyAlignment="1">
      <alignment vertical="center"/>
    </xf>
    <xf numFmtId="0" fontId="2" fillId="0" borderId="13" xfId="3" applyFont="1" applyBorder="1" applyAlignment="1">
      <alignment horizontal="left" vertical="center" indent="1"/>
    </xf>
    <xf numFmtId="0" fontId="21" fillId="0" borderId="39" xfId="5" applyFont="1" applyBorder="1" applyAlignment="1" applyProtection="1">
      <alignment horizontal="center" vertical="center"/>
    </xf>
    <xf numFmtId="0" fontId="8" fillId="0" borderId="0" xfId="3" applyFont="1" applyBorder="1" applyAlignment="1">
      <alignment vertical="center" wrapText="1"/>
    </xf>
    <xf numFmtId="0" fontId="20" fillId="0" borderId="0" xfId="5" applyFont="1" applyBorder="1" applyAlignment="1" applyProtection="1">
      <alignment vertical="center"/>
    </xf>
    <xf numFmtId="0" fontId="2" fillId="3" borderId="0" xfId="3" applyFont="1" applyFill="1" applyAlignment="1">
      <alignment vertical="center"/>
    </xf>
    <xf numFmtId="0" fontId="6" fillId="3" borderId="0" xfId="3" applyFont="1" applyFill="1" applyAlignment="1">
      <alignment vertical="center" textRotation="255"/>
    </xf>
    <xf numFmtId="0" fontId="10" fillId="3" borderId="0" xfId="3" applyFont="1" applyFill="1" applyAlignment="1">
      <alignment vertical="center"/>
    </xf>
    <xf numFmtId="0" fontId="8" fillId="4" borderId="15" xfId="3" applyFont="1" applyFill="1" applyBorder="1" applyAlignment="1">
      <alignment horizontal="left" vertical="center"/>
    </xf>
    <xf numFmtId="0" fontId="2" fillId="5" borderId="0" xfId="3" applyFont="1" applyFill="1" applyAlignment="1">
      <alignment vertical="center"/>
    </xf>
    <xf numFmtId="0" fontId="2" fillId="5" borderId="0" xfId="3" applyFont="1" applyFill="1" applyBorder="1" applyAlignment="1">
      <alignment vertical="center"/>
    </xf>
    <xf numFmtId="0" fontId="8" fillId="5" borderId="0" xfId="3" applyFont="1" applyFill="1" applyBorder="1" applyAlignment="1">
      <alignment vertical="center"/>
    </xf>
    <xf numFmtId="0" fontId="8" fillId="5" borderId="0" xfId="3" applyFont="1" applyFill="1" applyBorder="1" applyAlignment="1">
      <alignment vertical="center" wrapText="1"/>
    </xf>
    <xf numFmtId="0" fontId="8" fillId="5" borderId="0" xfId="3" applyFont="1" applyFill="1" applyAlignment="1">
      <alignment vertical="center"/>
    </xf>
    <xf numFmtId="0" fontId="4" fillId="0" borderId="0" xfId="7" applyFont="1" applyBorder="1" applyAlignment="1">
      <alignment vertical="top" wrapText="1"/>
    </xf>
    <xf numFmtId="0" fontId="14" fillId="0" borderId="13" xfId="3" applyFont="1" applyBorder="1" applyAlignment="1">
      <alignment vertical="center"/>
    </xf>
    <xf numFmtId="0" fontId="2" fillId="4" borderId="15" xfId="3" applyFont="1" applyFill="1" applyBorder="1" applyAlignment="1">
      <alignment horizontal="left" vertical="center"/>
    </xf>
    <xf numFmtId="0" fontId="8" fillId="5" borderId="14" xfId="3" applyFont="1" applyFill="1" applyBorder="1" applyAlignment="1">
      <alignment vertical="center"/>
    </xf>
    <xf numFmtId="0" fontId="2" fillId="0" borderId="0" xfId="3" applyFont="1" applyFill="1" applyBorder="1" applyAlignment="1">
      <alignment vertical="center"/>
    </xf>
    <xf numFmtId="0" fontId="20" fillId="4" borderId="44" xfId="3" applyFont="1" applyFill="1" applyBorder="1" applyAlignment="1">
      <alignment horizontal="center" vertical="center"/>
    </xf>
    <xf numFmtId="0" fontId="20" fillId="4" borderId="42" xfId="3" applyFont="1" applyFill="1" applyBorder="1" applyAlignment="1">
      <alignment horizontal="center" vertical="center"/>
    </xf>
    <xf numFmtId="1" fontId="20" fillId="4" borderId="44" xfId="3" applyNumberFormat="1" applyFont="1" applyFill="1" applyBorder="1" applyAlignment="1">
      <alignment horizontal="center" vertical="center"/>
    </xf>
    <xf numFmtId="1" fontId="20" fillId="4" borderId="42" xfId="3" applyNumberFormat="1" applyFont="1" applyFill="1" applyBorder="1" applyAlignment="1">
      <alignment horizontal="center" vertical="center"/>
    </xf>
    <xf numFmtId="0" fontId="20" fillId="4" borderId="4" xfId="6" applyFont="1" applyFill="1" applyBorder="1" applyAlignment="1">
      <alignment vertical="center" wrapText="1"/>
    </xf>
    <xf numFmtId="0" fontId="20" fillId="4" borderId="4" xfId="6" applyFont="1" applyFill="1" applyBorder="1" applyAlignment="1">
      <alignment horizontal="center" vertical="center" wrapText="1"/>
    </xf>
    <xf numFmtId="0" fontId="20" fillId="4" borderId="5" xfId="6" applyFont="1" applyFill="1" applyBorder="1" applyAlignment="1">
      <alignment vertical="center" wrapText="1"/>
    </xf>
    <xf numFmtId="2" fontId="19" fillId="2" borderId="5" xfId="3" applyNumberFormat="1" applyFont="1" applyFill="1" applyBorder="1" applyAlignment="1">
      <alignment horizontal="center" vertical="center"/>
    </xf>
    <xf numFmtId="0" fontId="8" fillId="0" borderId="81" xfId="3" applyFont="1" applyBorder="1" applyAlignment="1">
      <alignment horizontal="left" vertical="center" indent="1"/>
    </xf>
    <xf numFmtId="49" fontId="7" fillId="5" borderId="0" xfId="3" applyNumberFormat="1" applyFont="1" applyFill="1" applyBorder="1" applyAlignment="1">
      <alignment horizontal="distributed" vertical="center"/>
    </xf>
    <xf numFmtId="0" fontId="10" fillId="5" borderId="0" xfId="3" applyFont="1" applyFill="1" applyBorder="1" applyAlignment="1">
      <alignment horizontal="center" vertical="center"/>
    </xf>
    <xf numFmtId="0" fontId="14" fillId="0" borderId="91" xfId="3" applyFont="1" applyBorder="1" applyAlignment="1">
      <alignment horizontal="left" vertical="center" indent="1"/>
    </xf>
    <xf numFmtId="0" fontId="8" fillId="0" borderId="97" xfId="3" applyFont="1" applyBorder="1" applyAlignment="1">
      <alignment vertical="center"/>
    </xf>
    <xf numFmtId="0" fontId="8" fillId="0" borderId="39" xfId="3" applyFont="1" applyBorder="1" applyAlignment="1">
      <alignment vertical="center"/>
    </xf>
    <xf numFmtId="0" fontId="8" fillId="0" borderId="114" xfId="3" applyFont="1" applyBorder="1" applyAlignment="1">
      <alignment vertical="center"/>
    </xf>
    <xf numFmtId="0" fontId="8" fillId="0" borderId="115" xfId="3" applyFont="1" applyBorder="1" applyAlignment="1">
      <alignment vertical="center"/>
    </xf>
    <xf numFmtId="0" fontId="8" fillId="0" borderId="116" xfId="3" applyFont="1" applyBorder="1" applyAlignment="1">
      <alignment vertical="center"/>
    </xf>
    <xf numFmtId="0" fontId="8" fillId="0" borderId="117" xfId="3" applyFont="1" applyBorder="1" applyAlignment="1">
      <alignment vertical="center"/>
    </xf>
    <xf numFmtId="0" fontId="8" fillId="0" borderId="118" xfId="3" applyFont="1" applyBorder="1" applyAlignment="1">
      <alignment vertical="center"/>
    </xf>
    <xf numFmtId="0" fontId="8" fillId="0" borderId="119" xfId="3" applyFont="1" applyBorder="1" applyAlignment="1">
      <alignment vertical="center"/>
    </xf>
    <xf numFmtId="0" fontId="8" fillId="0" borderId="120" xfId="3" applyFont="1" applyBorder="1" applyAlignment="1">
      <alignment vertical="center"/>
    </xf>
    <xf numFmtId="0" fontId="8" fillId="0" borderId="121" xfId="3" applyFont="1" applyBorder="1" applyAlignment="1">
      <alignment vertical="center"/>
    </xf>
    <xf numFmtId="2" fontId="11" fillId="5" borderId="75" xfId="3" applyNumberFormat="1" applyFont="1" applyFill="1" applyBorder="1" applyAlignment="1">
      <alignment vertical="center"/>
    </xf>
    <xf numFmtId="0" fontId="8" fillId="5" borderId="122" xfId="3" applyFont="1" applyFill="1" applyBorder="1" applyAlignment="1">
      <alignment vertical="center"/>
    </xf>
    <xf numFmtId="0" fontId="21" fillId="0" borderId="115" xfId="5" applyFont="1" applyBorder="1" applyAlignment="1" applyProtection="1">
      <alignment horizontal="center" vertical="center"/>
    </xf>
    <xf numFmtId="2" fontId="11" fillId="5" borderId="123" xfId="3" applyNumberFormat="1" applyFont="1" applyFill="1" applyBorder="1" applyAlignment="1">
      <alignment vertical="center"/>
    </xf>
    <xf numFmtId="2" fontId="11" fillId="5" borderId="76" xfId="3" applyNumberFormat="1" applyFont="1" applyFill="1" applyBorder="1" applyAlignment="1">
      <alignment vertical="center"/>
    </xf>
    <xf numFmtId="0" fontId="8" fillId="5" borderId="124" xfId="3" applyFont="1" applyFill="1" applyBorder="1" applyAlignment="1">
      <alignment vertical="center"/>
    </xf>
    <xf numFmtId="0" fontId="21" fillId="0" borderId="120" xfId="5" applyFont="1" applyBorder="1" applyAlignment="1" applyProtection="1">
      <alignment horizontal="center" vertical="center"/>
    </xf>
    <xf numFmtId="0" fontId="8" fillId="0" borderId="0" xfId="5" applyFont="1" applyBorder="1" applyAlignment="1" applyProtection="1">
      <alignment vertical="center"/>
    </xf>
    <xf numFmtId="0" fontId="20" fillId="0" borderId="0" xfId="6" applyFont="1" applyFill="1" applyBorder="1" applyAlignment="1">
      <alignment vertical="center" wrapText="1"/>
    </xf>
    <xf numFmtId="0" fontId="20" fillId="0" borderId="98" xfId="6" applyFont="1" applyFill="1" applyBorder="1" applyAlignment="1">
      <alignment vertical="center" wrapText="1"/>
    </xf>
    <xf numFmtId="0" fontId="8" fillId="2" borderId="128" xfId="3" applyFont="1" applyFill="1" applyBorder="1" applyAlignment="1">
      <alignment horizontal="left" vertical="center" indent="1"/>
    </xf>
    <xf numFmtId="0" fontId="8" fillId="2" borderId="129" xfId="3" applyFont="1" applyFill="1" applyBorder="1" applyAlignment="1">
      <alignment horizontal="left" vertical="center" indent="1"/>
    </xf>
    <xf numFmtId="0" fontId="8" fillId="3" borderId="0" xfId="3" applyFont="1" applyFill="1" applyAlignment="1">
      <alignment vertical="center"/>
    </xf>
    <xf numFmtId="0" fontId="8" fillId="3" borderId="0" xfId="3" applyFont="1" applyFill="1" applyBorder="1" applyAlignment="1">
      <alignment vertical="center"/>
    </xf>
    <xf numFmtId="0" fontId="8" fillId="0" borderId="0" xfId="3" applyFont="1" applyFill="1" applyBorder="1" applyAlignment="1">
      <alignment horizontal="left" vertical="center"/>
    </xf>
    <xf numFmtId="0" fontId="8" fillId="0" borderId="0" xfId="3" applyFont="1" applyFill="1" applyBorder="1" applyAlignment="1">
      <alignment horizontal="center" vertical="center"/>
    </xf>
    <xf numFmtId="0" fontId="8" fillId="0" borderId="0" xfId="3" applyFont="1" applyFill="1" applyBorder="1" applyAlignment="1">
      <alignment vertical="center"/>
    </xf>
    <xf numFmtId="178" fontId="15" fillId="0" borderId="0" xfId="3" applyNumberFormat="1" applyFont="1" applyFill="1" applyBorder="1" applyAlignment="1">
      <alignment vertical="center"/>
    </xf>
    <xf numFmtId="0" fontId="8" fillId="0" borderId="2" xfId="3" applyFont="1" applyFill="1" applyBorder="1" applyAlignment="1">
      <alignment horizontal="center" vertical="center"/>
    </xf>
    <xf numFmtId="0" fontId="8" fillId="0" borderId="2" xfId="3" applyFont="1" applyFill="1" applyBorder="1" applyAlignment="1">
      <alignment vertical="center"/>
    </xf>
    <xf numFmtId="0" fontId="2" fillId="0" borderId="12" xfId="3" applyFont="1" applyBorder="1" applyAlignment="1">
      <alignment vertical="center"/>
    </xf>
    <xf numFmtId="0" fontId="15" fillId="0" borderId="0" xfId="3" applyFont="1" applyFill="1" applyBorder="1" applyAlignment="1">
      <alignment vertical="center"/>
    </xf>
    <xf numFmtId="49" fontId="12" fillId="2" borderId="128" xfId="3" quotePrefix="1" applyNumberFormat="1" applyFont="1" applyFill="1" applyBorder="1" applyAlignment="1">
      <alignment horizontal="distributed" vertical="center" indent="1"/>
    </xf>
    <xf numFmtId="0" fontId="15" fillId="3" borderId="0" xfId="3" applyFont="1" applyFill="1" applyAlignment="1">
      <alignment vertical="center"/>
    </xf>
    <xf numFmtId="0" fontId="8" fillId="0" borderId="79" xfId="3" applyFont="1" applyFill="1" applyBorder="1" applyAlignment="1">
      <alignment vertical="center"/>
    </xf>
    <xf numFmtId="178" fontId="15" fillId="0" borderId="79" xfId="3" applyNumberFormat="1" applyFont="1" applyFill="1" applyBorder="1" applyAlignment="1">
      <alignment vertical="center"/>
    </xf>
    <xf numFmtId="0" fontId="20" fillId="0" borderId="79" xfId="6" applyFont="1" applyFill="1" applyBorder="1" applyAlignment="1">
      <alignment vertical="center" wrapText="1"/>
    </xf>
    <xf numFmtId="0" fontId="20" fillId="0" borderId="101" xfId="6" applyFont="1" applyFill="1" applyBorder="1" applyAlignment="1">
      <alignment vertical="center" wrapText="1"/>
    </xf>
    <xf numFmtId="0" fontId="20" fillId="0" borderId="15" xfId="3" applyFont="1" applyFill="1" applyBorder="1" applyAlignment="1">
      <alignment horizontal="center" vertical="center"/>
    </xf>
    <xf numFmtId="0" fontId="20" fillId="4" borderId="14" xfId="3" applyFont="1" applyFill="1" applyBorder="1" applyAlignment="1">
      <alignment horizontal="center" vertical="center"/>
    </xf>
    <xf numFmtId="183" fontId="20" fillId="0" borderId="0" xfId="3" applyNumberFormat="1" applyFont="1" applyFill="1" applyBorder="1" applyAlignment="1">
      <alignment horizontal="center" vertical="center"/>
    </xf>
    <xf numFmtId="41" fontId="20" fillId="0" borderId="0" xfId="11" applyNumberFormat="1" applyFont="1" applyFill="1" applyBorder="1" applyAlignment="1">
      <alignment horizontal="right" vertical="center"/>
    </xf>
    <xf numFmtId="180" fontId="20" fillId="0" borderId="0" xfId="3" applyNumberFormat="1" applyFont="1" applyFill="1" applyBorder="1" applyAlignment="1">
      <alignment horizontal="right" vertical="center"/>
    </xf>
    <xf numFmtId="0" fontId="20" fillId="0" borderId="0" xfId="3" applyFont="1" applyFill="1" applyBorder="1" applyAlignment="1">
      <alignment horizontal="left" vertical="center" indent="1"/>
    </xf>
    <xf numFmtId="0" fontId="20" fillId="0" borderId="98" xfId="3" applyFont="1" applyFill="1" applyBorder="1" applyAlignment="1">
      <alignment horizontal="left" vertical="center" indent="1"/>
    </xf>
    <xf numFmtId="184" fontId="20" fillId="0" borderId="0" xfId="3" applyNumberFormat="1" applyFont="1" applyFill="1" applyBorder="1" applyAlignment="1">
      <alignment vertical="center"/>
    </xf>
    <xf numFmtId="182" fontId="20" fillId="0" borderId="0" xfId="8" applyNumberFormat="1" applyFont="1" applyFill="1" applyBorder="1" applyAlignment="1">
      <alignment horizontal="center" vertical="center"/>
    </xf>
    <xf numFmtId="0" fontId="8" fillId="0" borderId="13" xfId="3" applyFont="1" applyFill="1" applyBorder="1" applyAlignment="1">
      <alignment vertical="center"/>
    </xf>
    <xf numFmtId="0" fontId="8" fillId="0" borderId="15" xfId="3" applyFont="1" applyFill="1" applyBorder="1" applyAlignment="1">
      <alignment vertical="center"/>
    </xf>
    <xf numFmtId="0" fontId="8" fillId="0" borderId="14" xfId="3" applyFont="1" applyFill="1" applyBorder="1" applyAlignment="1">
      <alignment vertical="center"/>
    </xf>
    <xf numFmtId="0" fontId="8" fillId="7" borderId="0" xfId="3" applyFont="1" applyFill="1" applyBorder="1" applyAlignment="1">
      <alignment vertical="center"/>
    </xf>
    <xf numFmtId="0" fontId="15" fillId="7" borderId="0" xfId="3" applyFont="1" applyFill="1" applyBorder="1" applyAlignment="1">
      <alignment vertical="center"/>
    </xf>
    <xf numFmtId="0" fontId="2" fillId="7" borderId="0" xfId="3" applyFont="1" applyFill="1" applyAlignment="1">
      <alignment vertical="center"/>
    </xf>
    <xf numFmtId="0" fontId="15" fillId="0" borderId="0" xfId="3" applyFont="1" applyFill="1" applyBorder="1" applyAlignment="1">
      <alignment vertical="center"/>
    </xf>
    <xf numFmtId="49" fontId="12" fillId="2" borderId="84" xfId="3" quotePrefix="1" applyNumberFormat="1" applyFont="1" applyFill="1" applyBorder="1" applyAlignment="1">
      <alignment horizontal="distributed" vertical="center" indent="1"/>
    </xf>
    <xf numFmtId="0" fontId="8" fillId="2" borderId="84" xfId="3" applyFont="1" applyFill="1" applyBorder="1" applyAlignment="1">
      <alignment horizontal="left" vertical="center" indent="1"/>
    </xf>
    <xf numFmtId="0" fontId="8" fillId="2" borderId="87" xfId="3" applyFont="1" applyFill="1" applyBorder="1" applyAlignment="1">
      <alignment horizontal="left" vertical="center" indent="1"/>
    </xf>
    <xf numFmtId="0" fontId="8" fillId="4" borderId="15" xfId="3" applyFont="1" applyFill="1" applyBorder="1" applyAlignment="1">
      <alignment vertical="center"/>
    </xf>
    <xf numFmtId="0" fontId="8" fillId="0" borderId="15" xfId="3" applyFont="1" applyBorder="1" applyAlignment="1">
      <alignment vertical="center"/>
    </xf>
    <xf numFmtId="0" fontId="8" fillId="0" borderId="89" xfId="3" applyFont="1" applyBorder="1" applyAlignment="1">
      <alignment vertical="center"/>
    </xf>
    <xf numFmtId="0" fontId="2" fillId="0" borderId="15" xfId="3" applyFont="1" applyBorder="1" applyAlignment="1">
      <alignment horizontal="center" vertical="center"/>
    </xf>
    <xf numFmtId="49" fontId="7" fillId="5" borderId="0" xfId="3" applyNumberFormat="1" applyFont="1" applyFill="1" applyBorder="1" applyAlignment="1">
      <alignment horizontal="distributed" vertical="center"/>
    </xf>
    <xf numFmtId="49" fontId="12" fillId="2" borderId="128" xfId="3" quotePrefix="1" applyNumberFormat="1" applyFont="1" applyFill="1" applyBorder="1" applyAlignment="1">
      <alignment horizontal="distributed" vertical="center" indent="1"/>
    </xf>
    <xf numFmtId="0" fontId="8" fillId="0" borderId="0" xfId="3" applyFont="1" applyFill="1" applyBorder="1" applyAlignment="1">
      <alignment vertical="center"/>
    </xf>
    <xf numFmtId="0" fontId="8" fillId="0" borderId="12" xfId="3" applyFont="1" applyFill="1" applyBorder="1" applyAlignment="1">
      <alignment vertical="center"/>
    </xf>
    <xf numFmtId="0" fontId="8" fillId="0" borderId="2" xfId="3" applyFont="1" applyFill="1" applyBorder="1" applyAlignment="1">
      <alignment horizontal="center" vertical="center"/>
    </xf>
    <xf numFmtId="0" fontId="8" fillId="0" borderId="0" xfId="3" applyFont="1" applyFill="1" applyBorder="1" applyAlignment="1">
      <alignment horizontal="center" vertical="center"/>
    </xf>
    <xf numFmtId="0" fontId="15" fillId="0" borderId="0" xfId="3" applyFont="1" applyFill="1" applyBorder="1" applyAlignment="1">
      <alignment vertical="center"/>
    </xf>
    <xf numFmtId="178" fontId="15" fillId="0" borderId="0" xfId="3" applyNumberFormat="1" applyFont="1" applyFill="1" applyBorder="1" applyAlignment="1">
      <alignment vertical="center"/>
    </xf>
    <xf numFmtId="0" fontId="8" fillId="0" borderId="2" xfId="3" applyFont="1" applyFill="1" applyBorder="1" applyAlignment="1">
      <alignment vertical="center"/>
    </xf>
    <xf numFmtId="0" fontId="8" fillId="0" borderId="0" xfId="3" applyFont="1" applyFill="1" applyBorder="1" applyAlignment="1">
      <alignment horizontal="left" vertical="center"/>
    </xf>
    <xf numFmtId="0" fontId="20" fillId="0" borderId="0" xfId="3" applyFont="1" applyFill="1" applyBorder="1" applyAlignment="1">
      <alignment horizontal="left" vertical="center" indent="1"/>
    </xf>
    <xf numFmtId="0" fontId="20" fillId="0" borderId="98" xfId="3" applyFont="1" applyFill="1" applyBorder="1" applyAlignment="1">
      <alignment horizontal="left" vertical="center" indent="1"/>
    </xf>
    <xf numFmtId="0" fontId="6" fillId="3" borderId="0" xfId="3" applyFont="1" applyFill="1" applyAlignment="1">
      <alignment horizontal="center" vertical="center" textRotation="255"/>
    </xf>
    <xf numFmtId="0" fontId="8" fillId="0" borderId="0" xfId="3" applyFont="1" applyFill="1" applyBorder="1" applyAlignment="1">
      <alignment horizontal="left" vertical="center" wrapText="1"/>
    </xf>
    <xf numFmtId="0" fontId="2" fillId="0" borderId="0" xfId="3" applyFont="1" applyBorder="1" applyAlignment="1">
      <alignment vertical="center"/>
    </xf>
    <xf numFmtId="0" fontId="2" fillId="0" borderId="98" xfId="3" applyFont="1" applyBorder="1" applyAlignment="1">
      <alignment vertical="center"/>
    </xf>
    <xf numFmtId="0" fontId="2" fillId="0" borderId="39" xfId="3" applyFont="1" applyBorder="1" applyAlignment="1">
      <alignment vertical="center"/>
    </xf>
    <xf numFmtId="2" fontId="8" fillId="0" borderId="39" xfId="3" applyNumberFormat="1" applyFont="1" applyFill="1" applyBorder="1" applyAlignment="1">
      <alignment horizontal="center" vertical="center"/>
    </xf>
    <xf numFmtId="0" fontId="8" fillId="0" borderId="39" xfId="3" applyFont="1" applyFill="1" applyBorder="1" applyAlignment="1">
      <alignment vertical="center"/>
    </xf>
    <xf numFmtId="49" fontId="12" fillId="2" borderId="84" xfId="3" quotePrefix="1" applyNumberFormat="1" applyFont="1" applyFill="1" applyBorder="1" applyAlignment="1">
      <alignment horizontal="distributed" vertical="center" indent="1"/>
    </xf>
    <xf numFmtId="0" fontId="8" fillId="2" borderId="84" xfId="3" applyFont="1" applyFill="1" applyBorder="1" applyAlignment="1">
      <alignment horizontal="left" vertical="center" indent="1"/>
    </xf>
    <xf numFmtId="0" fontId="8" fillId="2" borderId="87" xfId="3" applyFont="1" applyFill="1" applyBorder="1" applyAlignment="1">
      <alignment horizontal="left" vertical="center" indent="1"/>
    </xf>
    <xf numFmtId="0" fontId="27" fillId="4" borderId="12" xfId="3" applyFont="1" applyFill="1" applyBorder="1" applyAlignment="1">
      <alignment vertical="center" wrapText="1"/>
    </xf>
    <xf numFmtId="0" fontId="27" fillId="4" borderId="0" xfId="3" applyFont="1" applyFill="1" applyBorder="1" applyAlignment="1">
      <alignment vertical="center" wrapText="1"/>
    </xf>
    <xf numFmtId="0" fontId="27" fillId="4" borderId="98" xfId="3" applyFont="1" applyFill="1" applyBorder="1" applyAlignment="1">
      <alignment vertical="center" wrapText="1"/>
    </xf>
    <xf numFmtId="0" fontId="2" fillId="0" borderId="15" xfId="3" applyFont="1" applyBorder="1" applyAlignment="1">
      <alignment horizontal="center" vertical="center"/>
    </xf>
    <xf numFmtId="0" fontId="8" fillId="4" borderId="15" xfId="3" applyFont="1" applyFill="1" applyBorder="1" applyAlignment="1">
      <alignment vertical="center"/>
    </xf>
    <xf numFmtId="0" fontId="14" fillId="0" borderId="13" xfId="3" applyFont="1" applyBorder="1" applyAlignment="1">
      <alignment horizontal="left" vertical="center" indent="1"/>
    </xf>
    <xf numFmtId="2" fontId="11" fillId="0" borderId="143" xfId="3" applyNumberFormat="1" applyFont="1" applyBorder="1" applyAlignment="1">
      <alignment vertical="center"/>
    </xf>
    <xf numFmtId="0" fontId="8" fillId="5" borderId="15" xfId="3" applyFont="1" applyFill="1" applyBorder="1" applyAlignment="1">
      <alignment horizontal="center" vertical="center"/>
    </xf>
    <xf numFmtId="2" fontId="11" fillId="5" borderId="13" xfId="3" applyNumberFormat="1" applyFont="1" applyFill="1" applyBorder="1" applyAlignment="1">
      <alignment vertical="center"/>
    </xf>
    <xf numFmtId="0" fontId="8" fillId="5" borderId="14" xfId="3" applyFont="1" applyFill="1" applyBorder="1" applyAlignment="1">
      <alignment horizontal="center" vertical="center"/>
    </xf>
    <xf numFmtId="0" fontId="8" fillId="0" borderId="13" xfId="3" applyFont="1" applyBorder="1" applyAlignment="1">
      <alignment vertical="center"/>
    </xf>
    <xf numFmtId="0" fontId="8" fillId="0" borderId="142" xfId="3" applyFont="1" applyBorder="1" applyAlignment="1">
      <alignment vertical="center"/>
    </xf>
    <xf numFmtId="0" fontId="8" fillId="0" borderId="144" xfId="3" applyFont="1" applyBorder="1" applyAlignment="1">
      <alignment vertical="center"/>
    </xf>
    <xf numFmtId="49" fontId="2" fillId="0" borderId="93" xfId="3" applyNumberFormat="1" applyFont="1" applyBorder="1" applyAlignment="1">
      <alignment vertical="center"/>
    </xf>
    <xf numFmtId="49" fontId="2" fillId="0" borderId="94" xfId="3" applyNumberFormat="1" applyFont="1" applyBorder="1" applyAlignment="1">
      <alignment vertical="center"/>
    </xf>
    <xf numFmtId="0" fontId="2" fillId="0" borderId="79" xfId="3" applyFont="1" applyBorder="1" applyAlignment="1">
      <alignment vertical="center"/>
    </xf>
    <xf numFmtId="0" fontId="2" fillId="0" borderId="101" xfId="3" applyFont="1" applyBorder="1" applyAlignment="1">
      <alignment vertical="center"/>
    </xf>
    <xf numFmtId="0" fontId="2" fillId="4" borderId="128" xfId="3" applyFont="1" applyFill="1" applyBorder="1" applyAlignment="1">
      <alignment vertical="center"/>
    </xf>
    <xf numFmtId="0" fontId="20" fillId="4" borderId="84" xfId="3" applyFont="1" applyFill="1" applyBorder="1" applyAlignment="1">
      <alignment vertical="center"/>
    </xf>
    <xf numFmtId="0" fontId="8" fillId="4" borderId="0" xfId="3" applyFont="1" applyFill="1" applyBorder="1" applyAlignment="1">
      <alignment vertical="center"/>
    </xf>
    <xf numFmtId="0" fontId="2" fillId="0" borderId="0" xfId="3" applyFont="1" applyFill="1" applyAlignment="1">
      <alignment vertical="center"/>
    </xf>
    <xf numFmtId="49" fontId="2" fillId="0" borderId="0" xfId="3" applyNumberFormat="1" applyFont="1" applyFill="1" applyAlignment="1">
      <alignment vertical="center"/>
    </xf>
    <xf numFmtId="0" fontId="10" fillId="0" borderId="0" xfId="3" applyFont="1" applyFill="1" applyAlignment="1">
      <alignment vertical="center"/>
    </xf>
    <xf numFmtId="0" fontId="23" fillId="0" borderId="0" xfId="3" applyFont="1" applyFill="1" applyAlignment="1">
      <alignment vertical="center" wrapText="1"/>
    </xf>
    <xf numFmtId="2" fontId="8" fillId="4" borderId="49" xfId="3" applyNumberFormat="1" applyFont="1" applyFill="1" applyBorder="1" applyAlignment="1">
      <alignment horizontal="center" vertical="center"/>
    </xf>
    <xf numFmtId="2" fontId="8" fillId="4" borderId="50" xfId="3" applyNumberFormat="1" applyFont="1" applyFill="1" applyBorder="1" applyAlignment="1">
      <alignment horizontal="center" vertical="center"/>
    </xf>
    <xf numFmtId="2" fontId="8" fillId="4" borderId="61" xfId="3" applyNumberFormat="1" applyFont="1" applyFill="1" applyBorder="1" applyAlignment="1">
      <alignment horizontal="right" vertical="center"/>
    </xf>
    <xf numFmtId="2" fontId="8" fillId="4" borderId="53" xfId="3" applyNumberFormat="1" applyFont="1" applyFill="1" applyBorder="1" applyAlignment="1">
      <alignment horizontal="right" vertical="center"/>
    </xf>
    <xf numFmtId="0" fontId="8" fillId="4" borderId="49" xfId="3" applyFont="1" applyFill="1" applyBorder="1" applyAlignment="1">
      <alignment horizontal="left" vertical="center"/>
    </xf>
    <xf numFmtId="2" fontId="11" fillId="5" borderId="0" xfId="3" applyNumberFormat="1" applyFont="1" applyFill="1" applyBorder="1" applyAlignment="1">
      <alignment vertical="center"/>
    </xf>
    <xf numFmtId="0" fontId="21" fillId="0" borderId="0" xfId="5" applyFont="1" applyBorder="1" applyAlignment="1" applyProtection="1">
      <alignment horizontal="center" vertical="center"/>
    </xf>
    <xf numFmtId="0" fontId="22" fillId="0" borderId="0" xfId="5" applyFont="1" applyBorder="1" applyAlignment="1" applyProtection="1">
      <alignment vertical="center"/>
    </xf>
    <xf numFmtId="0" fontId="8" fillId="0" borderId="98" xfId="3" applyFont="1" applyBorder="1" applyAlignment="1">
      <alignment vertical="center"/>
    </xf>
    <xf numFmtId="185" fontId="8" fillId="0" borderId="57" xfId="3" applyNumberFormat="1" applyFont="1" applyFill="1" applyBorder="1" applyAlignment="1">
      <alignment horizontal="center" vertical="center"/>
    </xf>
    <xf numFmtId="185" fontId="8" fillId="0" borderId="62" xfId="3" applyNumberFormat="1" applyFont="1" applyFill="1" applyBorder="1" applyAlignment="1">
      <alignment horizontal="center" vertical="center"/>
    </xf>
    <xf numFmtId="49" fontId="8" fillId="0" borderId="93" xfId="3" applyNumberFormat="1" applyFont="1" applyBorder="1" applyAlignment="1">
      <alignment vertical="center"/>
    </xf>
    <xf numFmtId="49" fontId="8" fillId="0" borderId="94" xfId="3" applyNumberFormat="1" applyFont="1" applyBorder="1" applyAlignment="1">
      <alignment vertical="center"/>
    </xf>
    <xf numFmtId="0" fontId="8" fillId="0" borderId="79" xfId="3" applyFont="1" applyBorder="1" applyAlignment="1">
      <alignment vertical="center"/>
    </xf>
    <xf numFmtId="0" fontId="8" fillId="0" borderId="101" xfId="3" applyFont="1" applyBorder="1" applyAlignment="1">
      <alignment vertical="center"/>
    </xf>
    <xf numFmtId="185" fontId="8" fillId="0" borderId="63" xfId="3" applyNumberFormat="1" applyFont="1" applyFill="1" applyBorder="1" applyAlignment="1">
      <alignment horizontal="center" vertical="center"/>
    </xf>
    <xf numFmtId="0" fontId="20" fillId="4" borderId="4" xfId="6" applyFont="1" applyFill="1" applyBorder="1" applyAlignment="1">
      <alignment horizontal="center" vertical="center" wrapText="1"/>
    </xf>
    <xf numFmtId="0" fontId="20" fillId="4" borderId="4" xfId="6" applyFont="1" applyFill="1" applyBorder="1" applyAlignment="1">
      <alignment vertical="center" wrapText="1"/>
    </xf>
    <xf numFmtId="0" fontId="14" fillId="0" borderId="13" xfId="3" applyFont="1" applyBorder="1" applyAlignment="1">
      <alignment horizontal="left" vertical="center" indent="1"/>
    </xf>
    <xf numFmtId="0" fontId="8" fillId="4" borderId="15" xfId="3" applyFont="1" applyFill="1" applyBorder="1" applyAlignment="1">
      <alignment vertical="center"/>
    </xf>
    <xf numFmtId="0" fontId="2" fillId="0" borderId="0" xfId="3" applyFont="1" applyBorder="1" applyAlignment="1">
      <alignment vertical="center"/>
    </xf>
    <xf numFmtId="0" fontId="2" fillId="0" borderId="0" xfId="3" applyFont="1" applyBorder="1" applyAlignment="1">
      <alignment vertical="center"/>
    </xf>
    <xf numFmtId="0" fontId="2" fillId="0" borderId="0" xfId="3" applyFont="1" applyBorder="1" applyAlignment="1">
      <alignment vertical="center"/>
    </xf>
    <xf numFmtId="49" fontId="12" fillId="2" borderId="86" xfId="3" quotePrefix="1" applyNumberFormat="1" applyFont="1" applyFill="1" applyBorder="1" applyAlignment="1">
      <alignment horizontal="distributed" vertical="center" indent="1"/>
    </xf>
    <xf numFmtId="49" fontId="12" fillId="2" borderId="84" xfId="3" quotePrefix="1" applyNumberFormat="1" applyFont="1" applyFill="1" applyBorder="1" applyAlignment="1">
      <alignment horizontal="distributed" vertical="center" indent="1"/>
    </xf>
    <xf numFmtId="0" fontId="8" fillId="2" borderId="84" xfId="3" applyFont="1" applyFill="1" applyBorder="1" applyAlignment="1">
      <alignment horizontal="left" vertical="center" indent="1"/>
    </xf>
    <xf numFmtId="0" fontId="8" fillId="2" borderId="87" xfId="3" applyFont="1" applyFill="1" applyBorder="1" applyAlignment="1">
      <alignment horizontal="left" vertical="center" indent="1"/>
    </xf>
    <xf numFmtId="0" fontId="2" fillId="5" borderId="0" xfId="3" applyFont="1" applyFill="1" applyAlignment="1">
      <alignment vertical="top"/>
    </xf>
    <xf numFmtId="0" fontId="0" fillId="0" borderId="0" xfId="0" applyAlignment="1">
      <alignment vertical="top"/>
    </xf>
    <xf numFmtId="0" fontId="8" fillId="4" borderId="13" xfId="3" applyFont="1" applyFill="1" applyBorder="1" applyAlignment="1">
      <alignment horizontal="center" vertical="center"/>
    </xf>
    <xf numFmtId="0" fontId="8" fillId="4" borderId="15" xfId="3" applyFont="1" applyFill="1" applyBorder="1" applyAlignment="1">
      <alignment horizontal="center" vertical="center"/>
    </xf>
    <xf numFmtId="0" fontId="8" fillId="4" borderId="14" xfId="3" applyFont="1" applyFill="1" applyBorder="1" applyAlignment="1">
      <alignment horizontal="center" vertical="center"/>
    </xf>
    <xf numFmtId="185" fontId="8" fillId="2" borderId="13" xfId="3" applyNumberFormat="1" applyFont="1" applyFill="1" applyBorder="1" applyAlignment="1">
      <alignment horizontal="center" vertical="center"/>
    </xf>
    <xf numFmtId="185" fontId="8" fillId="2" borderId="15" xfId="3" applyNumberFormat="1" applyFont="1" applyFill="1" applyBorder="1" applyAlignment="1">
      <alignment horizontal="center" vertical="center"/>
    </xf>
    <xf numFmtId="185" fontId="8" fillId="2" borderId="89" xfId="3" applyNumberFormat="1" applyFont="1" applyFill="1" applyBorder="1" applyAlignment="1">
      <alignment horizontal="center" vertical="center"/>
    </xf>
    <xf numFmtId="185" fontId="8" fillId="4" borderId="3" xfId="3" applyNumberFormat="1" applyFont="1" applyFill="1" applyBorder="1" applyAlignment="1">
      <alignment horizontal="center" vertical="center"/>
    </xf>
    <xf numFmtId="185" fontId="8" fillId="4" borderId="4" xfId="3" applyNumberFormat="1" applyFont="1" applyFill="1" applyBorder="1" applyAlignment="1">
      <alignment horizontal="center" vertical="center"/>
    </xf>
    <xf numFmtId="185" fontId="8" fillId="4" borderId="16" xfId="3" applyNumberFormat="1" applyFont="1" applyFill="1" applyBorder="1" applyAlignment="1">
      <alignment horizontal="center" vertical="center"/>
    </xf>
    <xf numFmtId="185" fontId="8" fillId="4" borderId="112" xfId="3" applyNumberFormat="1" applyFont="1" applyFill="1" applyBorder="1" applyAlignment="1">
      <alignment horizontal="center" vertical="center"/>
    </xf>
    <xf numFmtId="0" fontId="8" fillId="4" borderId="3" xfId="3" applyFont="1" applyFill="1" applyBorder="1" applyAlignment="1">
      <alignment horizontal="center" vertical="center"/>
    </xf>
    <xf numFmtId="0" fontId="8" fillId="4" borderId="4" xfId="3" applyFont="1" applyFill="1" applyBorder="1" applyAlignment="1">
      <alignment horizontal="center" vertical="center"/>
    </xf>
    <xf numFmtId="0" fontId="8" fillId="4" borderId="16" xfId="3" applyFont="1" applyFill="1" applyBorder="1" applyAlignment="1">
      <alignment horizontal="center" vertical="center"/>
    </xf>
    <xf numFmtId="0" fontId="8" fillId="4" borderId="18" xfId="3" applyFont="1" applyFill="1" applyBorder="1" applyAlignment="1">
      <alignment horizontal="center" vertical="center"/>
    </xf>
    <xf numFmtId="0" fontId="8" fillId="4" borderId="19" xfId="3" applyFont="1" applyFill="1" applyBorder="1" applyAlignment="1">
      <alignment horizontal="center" vertical="center"/>
    </xf>
    <xf numFmtId="0" fontId="8" fillId="4" borderId="21" xfId="3" applyFont="1" applyFill="1" applyBorder="1" applyAlignment="1">
      <alignment horizontal="center" vertical="center"/>
    </xf>
    <xf numFmtId="185" fontId="8" fillId="2" borderId="38" xfId="3" applyNumberFormat="1" applyFont="1" applyFill="1" applyBorder="1" applyAlignment="1">
      <alignment horizontal="center" vertical="center"/>
    </xf>
    <xf numFmtId="185" fontId="8" fillId="2" borderId="19" xfId="3" applyNumberFormat="1" applyFont="1" applyFill="1" applyBorder="1" applyAlignment="1">
      <alignment horizontal="center" vertical="center"/>
    </xf>
    <xf numFmtId="185" fontId="8" fillId="2" borderId="21" xfId="3" applyNumberFormat="1" applyFont="1" applyFill="1" applyBorder="1" applyAlignment="1">
      <alignment horizontal="center" vertical="center"/>
    </xf>
    <xf numFmtId="185" fontId="8" fillId="2" borderId="100" xfId="3" applyNumberFormat="1" applyFont="1" applyFill="1" applyBorder="1" applyAlignment="1">
      <alignment horizontal="center" vertical="center"/>
    </xf>
    <xf numFmtId="0" fontId="8" fillId="4" borderId="2" xfId="3" applyFont="1" applyFill="1" applyBorder="1" applyAlignment="1">
      <alignment horizontal="center" vertical="center" wrapText="1"/>
    </xf>
    <xf numFmtId="0" fontId="8" fillId="4" borderId="0" xfId="3" applyFont="1" applyFill="1" applyBorder="1" applyAlignment="1">
      <alignment horizontal="center" vertical="center" wrapText="1"/>
    </xf>
    <xf numFmtId="0" fontId="8" fillId="4" borderId="1" xfId="3" applyFont="1" applyFill="1" applyBorder="1" applyAlignment="1">
      <alignment horizontal="center" vertical="center" wrapText="1"/>
    </xf>
    <xf numFmtId="0" fontId="8" fillId="4" borderId="23" xfId="3" applyFont="1" applyFill="1" applyBorder="1" applyAlignment="1">
      <alignment horizontal="center" vertical="center" wrapText="1"/>
    </xf>
    <xf numFmtId="0" fontId="8" fillId="4" borderId="30" xfId="3" applyFont="1" applyFill="1" applyBorder="1" applyAlignment="1">
      <alignment horizontal="center" vertical="center" wrapText="1"/>
    </xf>
    <xf numFmtId="0" fontId="8" fillId="4" borderId="34" xfId="3" applyFont="1" applyFill="1" applyBorder="1" applyAlignment="1">
      <alignment horizontal="center" vertical="center" wrapText="1"/>
    </xf>
    <xf numFmtId="0" fontId="8" fillId="4" borderId="8" xfId="3" applyFont="1" applyFill="1" applyBorder="1" applyAlignment="1">
      <alignment horizontal="center" vertical="center"/>
    </xf>
    <xf numFmtId="0" fontId="8" fillId="4" borderId="9" xfId="3" applyFont="1" applyFill="1" applyBorder="1" applyAlignment="1">
      <alignment horizontal="center" vertical="center"/>
    </xf>
    <xf numFmtId="0" fontId="8" fillId="4" borderId="11" xfId="3" applyFont="1" applyFill="1" applyBorder="1" applyAlignment="1">
      <alignment horizontal="center" vertical="center"/>
    </xf>
    <xf numFmtId="185" fontId="8" fillId="4" borderId="25" xfId="3" applyNumberFormat="1" applyFont="1" applyFill="1" applyBorder="1" applyAlignment="1">
      <alignment horizontal="center" vertical="center"/>
    </xf>
    <xf numFmtId="185" fontId="8" fillId="4" borderId="26" xfId="3" applyNumberFormat="1" applyFont="1" applyFill="1" applyBorder="1" applyAlignment="1">
      <alignment horizontal="center" vertical="center"/>
    </xf>
    <xf numFmtId="185" fontId="8" fillId="4" borderId="28" xfId="3" applyNumberFormat="1" applyFont="1" applyFill="1" applyBorder="1" applyAlignment="1">
      <alignment horizontal="center" vertical="center"/>
    </xf>
    <xf numFmtId="185" fontId="8" fillId="4" borderId="131" xfId="3" applyNumberFormat="1" applyFont="1" applyFill="1" applyBorder="1" applyAlignment="1">
      <alignment horizontal="center" vertical="center"/>
    </xf>
    <xf numFmtId="185" fontId="8" fillId="2" borderId="47" xfId="3" applyNumberFormat="1" applyFont="1" applyFill="1" applyBorder="1" applyAlignment="1">
      <alignment horizontal="center" vertical="center"/>
    </xf>
    <xf numFmtId="185" fontId="8" fillId="2" borderId="31" xfId="3" applyNumberFormat="1" applyFont="1" applyFill="1" applyBorder="1" applyAlignment="1">
      <alignment horizontal="center" vertical="center"/>
    </xf>
    <xf numFmtId="185" fontId="8" fillId="2" borderId="32" xfId="3" applyNumberFormat="1" applyFont="1" applyFill="1" applyBorder="1" applyAlignment="1">
      <alignment horizontal="center" vertical="center"/>
    </xf>
    <xf numFmtId="185" fontId="8" fillId="2" borderId="108" xfId="3" applyNumberFormat="1" applyFont="1" applyFill="1" applyBorder="1" applyAlignment="1">
      <alignment horizontal="center" vertical="center"/>
    </xf>
    <xf numFmtId="185" fontId="8" fillId="4" borderId="8" xfId="3" applyNumberFormat="1" applyFont="1" applyFill="1" applyBorder="1" applyAlignment="1">
      <alignment horizontal="center" vertical="center"/>
    </xf>
    <xf numFmtId="185" fontId="8" fillId="4" borderId="9" xfId="3" applyNumberFormat="1" applyFont="1" applyFill="1" applyBorder="1" applyAlignment="1">
      <alignment horizontal="center" vertical="center"/>
    </xf>
    <xf numFmtId="185" fontId="8" fillId="4" borderId="11" xfId="3" applyNumberFormat="1" applyFont="1" applyFill="1" applyBorder="1" applyAlignment="1">
      <alignment horizontal="center" vertical="center"/>
    </xf>
    <xf numFmtId="185" fontId="8" fillId="4" borderId="99" xfId="3" applyNumberFormat="1" applyFont="1" applyFill="1" applyBorder="1" applyAlignment="1">
      <alignment horizontal="center" vertical="center"/>
    </xf>
    <xf numFmtId="0" fontId="31" fillId="4" borderId="92" xfId="3" applyFont="1" applyFill="1" applyBorder="1" applyAlignment="1">
      <alignment horizontal="right" vertical="center"/>
    </xf>
    <xf numFmtId="0" fontId="31" fillId="4" borderId="2" xfId="3" applyFont="1" applyFill="1" applyBorder="1" applyAlignment="1">
      <alignment horizontal="right" vertical="center"/>
    </xf>
    <xf numFmtId="0" fontId="31" fillId="4" borderId="93" xfId="3" applyFont="1" applyFill="1" applyBorder="1" applyAlignment="1">
      <alignment horizontal="right" vertical="center"/>
    </xf>
    <xf numFmtId="0" fontId="31" fillId="4" borderId="0" xfId="3" applyFont="1" applyFill="1" applyBorder="1" applyAlignment="1">
      <alignment horizontal="right" vertical="center"/>
    </xf>
    <xf numFmtId="0" fontId="31" fillId="4" borderId="95" xfId="3" applyFont="1" applyFill="1" applyBorder="1" applyAlignment="1">
      <alignment horizontal="right" vertical="center"/>
    </xf>
    <xf numFmtId="0" fontId="31" fillId="4" borderId="1" xfId="3" applyFont="1" applyFill="1" applyBorder="1" applyAlignment="1">
      <alignment horizontal="right" vertical="center"/>
    </xf>
    <xf numFmtId="0" fontId="2" fillId="4" borderId="2" xfId="3" applyFont="1" applyFill="1" applyBorder="1" applyAlignment="1">
      <alignment horizontal="left" vertical="center"/>
    </xf>
    <xf numFmtId="0" fontId="2" fillId="4" borderId="24" xfId="3" applyFont="1" applyFill="1" applyBorder="1" applyAlignment="1">
      <alignment horizontal="left" vertical="center"/>
    </xf>
    <xf numFmtId="0" fontId="2" fillId="4" borderId="0" xfId="3" applyFont="1" applyFill="1" applyBorder="1" applyAlignment="1">
      <alignment horizontal="left" vertical="center"/>
    </xf>
    <xf numFmtId="0" fontId="2" fillId="4" borderId="6" xfId="3" applyFont="1" applyFill="1" applyBorder="1" applyAlignment="1">
      <alignment horizontal="left" vertical="center"/>
    </xf>
    <xf numFmtId="0" fontId="2" fillId="4" borderId="1" xfId="3" applyFont="1" applyFill="1" applyBorder="1" applyAlignment="1">
      <alignment horizontal="left" vertical="center"/>
    </xf>
    <xf numFmtId="0" fontId="2" fillId="4" borderId="35" xfId="3" applyFont="1" applyFill="1" applyBorder="1" applyAlignment="1">
      <alignment horizontal="left" vertical="center"/>
    </xf>
    <xf numFmtId="185" fontId="8" fillId="0" borderId="37" xfId="3" applyNumberFormat="1" applyFont="1" applyFill="1" applyBorder="1" applyAlignment="1">
      <alignment horizontal="center" vertical="top"/>
    </xf>
    <xf numFmtId="185" fontId="8" fillId="0" borderId="47" xfId="3" applyNumberFormat="1" applyFont="1" applyFill="1" applyBorder="1" applyAlignment="1">
      <alignment horizontal="center" vertical="top"/>
    </xf>
    <xf numFmtId="185" fontId="8" fillId="0" borderId="12" xfId="3" applyNumberFormat="1" applyFont="1" applyFill="1" applyBorder="1" applyAlignment="1">
      <alignment horizontal="center" vertical="top"/>
    </xf>
    <xf numFmtId="185" fontId="8" fillId="0" borderId="48" xfId="3" applyNumberFormat="1" applyFont="1" applyFill="1" applyBorder="1" applyAlignment="1">
      <alignment horizontal="center" vertical="top"/>
    </xf>
    <xf numFmtId="0" fontId="8" fillId="4" borderId="88" xfId="3" applyFont="1" applyFill="1" applyBorder="1" applyAlignment="1">
      <alignment horizontal="center" vertical="center"/>
    </xf>
    <xf numFmtId="0" fontId="2" fillId="4" borderId="88" xfId="3" applyFont="1" applyFill="1" applyBorder="1" applyAlignment="1">
      <alignment horizontal="right" vertical="center"/>
    </xf>
    <xf numFmtId="0" fontId="2" fillId="4" borderId="15" xfId="3" applyFont="1" applyFill="1" applyBorder="1" applyAlignment="1">
      <alignment horizontal="right" vertical="center"/>
    </xf>
    <xf numFmtId="0" fontId="8" fillId="4" borderId="15" xfId="3" applyFont="1" applyFill="1" applyBorder="1" applyAlignment="1">
      <alignment horizontal="left" vertical="center"/>
    </xf>
    <xf numFmtId="0" fontId="8" fillId="4" borderId="14" xfId="3" applyFont="1" applyFill="1" applyBorder="1" applyAlignment="1">
      <alignment horizontal="left" vertical="center"/>
    </xf>
    <xf numFmtId="0" fontId="11" fillId="4" borderId="31" xfId="3" applyFont="1" applyFill="1" applyBorder="1" applyAlignment="1">
      <alignment vertical="top" wrapText="1"/>
    </xf>
    <xf numFmtId="0" fontId="11" fillId="4" borderId="32" xfId="3" applyFont="1" applyFill="1" applyBorder="1" applyAlignment="1">
      <alignment vertical="top" wrapText="1"/>
    </xf>
    <xf numFmtId="0" fontId="11" fillId="4" borderId="0" xfId="3" applyFont="1" applyFill="1" applyBorder="1" applyAlignment="1">
      <alignment vertical="top" wrapText="1"/>
    </xf>
    <xf numFmtId="0" fontId="11" fillId="4" borderId="6" xfId="3" applyFont="1" applyFill="1" applyBorder="1" applyAlignment="1">
      <alignment vertical="top" wrapText="1"/>
    </xf>
    <xf numFmtId="0" fontId="11" fillId="4" borderId="1" xfId="3" applyFont="1" applyFill="1" applyBorder="1" applyAlignment="1">
      <alignment vertical="top" wrapText="1"/>
    </xf>
    <xf numFmtId="0" fontId="11" fillId="4" borderId="35" xfId="3" applyFont="1" applyFill="1" applyBorder="1" applyAlignment="1">
      <alignment vertical="top" wrapText="1"/>
    </xf>
    <xf numFmtId="0" fontId="11" fillId="4" borderId="26" xfId="3" applyFont="1" applyFill="1" applyBorder="1" applyAlignment="1">
      <alignment vertical="top" wrapText="1"/>
    </xf>
    <xf numFmtId="0" fontId="11" fillId="4" borderId="28" xfId="3" applyFont="1" applyFill="1" applyBorder="1" applyAlignment="1">
      <alignment vertical="top" wrapText="1"/>
    </xf>
    <xf numFmtId="0" fontId="8" fillId="0" borderId="43" xfId="3" quotePrefix="1" applyFont="1" applyFill="1" applyBorder="1" applyAlignment="1">
      <alignment horizontal="center" vertical="center"/>
    </xf>
    <xf numFmtId="0" fontId="8" fillId="0" borderId="15" xfId="3" quotePrefix="1" applyFont="1" applyFill="1" applyBorder="1" applyAlignment="1">
      <alignment horizontal="center" vertical="center"/>
    </xf>
    <xf numFmtId="0" fontId="8" fillId="0" borderId="42" xfId="3" quotePrefix="1" applyFont="1" applyFill="1" applyBorder="1" applyAlignment="1">
      <alignment horizontal="center" vertical="center"/>
    </xf>
    <xf numFmtId="185" fontId="8" fillId="0" borderId="43" xfId="3" quotePrefix="1" applyNumberFormat="1" applyFont="1" applyFill="1" applyBorder="1" applyAlignment="1">
      <alignment horizontal="center" vertical="center"/>
    </xf>
    <xf numFmtId="185" fontId="8" fillId="0" borderId="15" xfId="3" quotePrefix="1" applyNumberFormat="1" applyFont="1" applyFill="1" applyBorder="1" applyAlignment="1">
      <alignment horizontal="center" vertical="center"/>
    </xf>
    <xf numFmtId="185" fontId="8" fillId="0" borderId="42" xfId="3" quotePrefix="1" applyNumberFormat="1" applyFont="1" applyFill="1" applyBorder="1" applyAlignment="1">
      <alignment horizontal="center" vertical="center"/>
    </xf>
    <xf numFmtId="185" fontId="8" fillId="4" borderId="13" xfId="3" quotePrefix="1" applyNumberFormat="1" applyFont="1" applyFill="1" applyBorder="1" applyAlignment="1">
      <alignment horizontal="center" vertical="center"/>
    </xf>
    <xf numFmtId="185" fontId="8" fillId="4" borderId="15" xfId="3" quotePrefix="1" applyNumberFormat="1" applyFont="1" applyFill="1" applyBorder="1" applyAlignment="1">
      <alignment horizontal="center" vertical="center"/>
    </xf>
    <xf numFmtId="185" fontId="8" fillId="4" borderId="14" xfId="3" quotePrefix="1" applyNumberFormat="1" applyFont="1" applyFill="1" applyBorder="1" applyAlignment="1">
      <alignment horizontal="center" vertical="center"/>
    </xf>
    <xf numFmtId="0" fontId="11" fillId="4" borderId="4" xfId="3" applyFont="1" applyFill="1" applyBorder="1" applyAlignment="1">
      <alignment vertical="top" wrapText="1"/>
    </xf>
    <xf numFmtId="0" fontId="11" fillId="4" borderId="16" xfId="3" applyFont="1" applyFill="1" applyBorder="1" applyAlignment="1">
      <alignment vertical="top" wrapText="1"/>
    </xf>
    <xf numFmtId="0" fontId="11" fillId="4" borderId="19" xfId="3" applyFont="1" applyFill="1" applyBorder="1" applyAlignment="1">
      <alignment vertical="top" wrapText="1"/>
    </xf>
    <xf numFmtId="0" fontId="11" fillId="4" borderId="21" xfId="3" applyFont="1" applyFill="1" applyBorder="1" applyAlignment="1">
      <alignment vertical="top" wrapText="1"/>
    </xf>
    <xf numFmtId="0" fontId="15" fillId="6" borderId="13" xfId="3" applyFont="1" applyFill="1" applyBorder="1" applyAlignment="1">
      <alignment horizontal="distributed" vertical="center" justifyLastLine="1"/>
    </xf>
    <xf numFmtId="0" fontId="15" fillId="6" borderId="15" xfId="3" quotePrefix="1" applyFont="1" applyFill="1" applyBorder="1" applyAlignment="1">
      <alignment horizontal="distributed" vertical="center" justifyLastLine="1"/>
    </xf>
    <xf numFmtId="0" fontId="15" fillId="6" borderId="14" xfId="3" quotePrefix="1" applyFont="1" applyFill="1" applyBorder="1" applyAlignment="1">
      <alignment horizontal="distributed" vertical="center" justifyLastLine="1"/>
    </xf>
    <xf numFmtId="0" fontId="15" fillId="6" borderId="13" xfId="3" applyFont="1" applyFill="1" applyBorder="1" applyAlignment="1">
      <alignment horizontal="distributed" vertical="center" wrapText="1" justifyLastLine="1"/>
    </xf>
    <xf numFmtId="0" fontId="15" fillId="6" borderId="15" xfId="3" applyFont="1" applyFill="1" applyBorder="1" applyAlignment="1">
      <alignment horizontal="distributed" vertical="center" wrapText="1" justifyLastLine="1"/>
    </xf>
    <xf numFmtId="0" fontId="15" fillId="6" borderId="89" xfId="3" applyFont="1" applyFill="1" applyBorder="1" applyAlignment="1">
      <alignment horizontal="distributed" vertical="center" wrapText="1" justifyLastLine="1"/>
    </xf>
    <xf numFmtId="185" fontId="14" fillId="6" borderId="7" xfId="3" quotePrefix="1" applyNumberFormat="1" applyFont="1" applyFill="1" applyBorder="1" applyAlignment="1">
      <alignment horizontal="center" vertical="center"/>
    </xf>
    <xf numFmtId="185" fontId="14" fillId="6" borderId="2" xfId="3" quotePrefix="1" applyNumberFormat="1" applyFont="1" applyFill="1" applyBorder="1" applyAlignment="1">
      <alignment horizontal="center" vertical="center"/>
    </xf>
    <xf numFmtId="185" fontId="14" fillId="6" borderId="24" xfId="3" quotePrefix="1" applyNumberFormat="1" applyFont="1" applyFill="1" applyBorder="1" applyAlignment="1">
      <alignment horizontal="center" vertical="center"/>
    </xf>
    <xf numFmtId="185" fontId="14" fillId="6" borderId="12" xfId="3" quotePrefix="1" applyNumberFormat="1" applyFont="1" applyFill="1" applyBorder="1" applyAlignment="1">
      <alignment horizontal="center" vertical="center"/>
    </xf>
    <xf numFmtId="185" fontId="14" fillId="6" borderId="0" xfId="3" quotePrefix="1" applyNumberFormat="1" applyFont="1" applyFill="1" applyBorder="1" applyAlignment="1">
      <alignment horizontal="center" vertical="center"/>
    </xf>
    <xf numFmtId="185" fontId="14" fillId="6" borderId="6" xfId="3" quotePrefix="1" applyNumberFormat="1" applyFont="1" applyFill="1" applyBorder="1" applyAlignment="1">
      <alignment horizontal="center" vertical="center"/>
    </xf>
    <xf numFmtId="185" fontId="14" fillId="6" borderId="17" xfId="3" quotePrefix="1" applyNumberFormat="1" applyFont="1" applyFill="1" applyBorder="1" applyAlignment="1">
      <alignment horizontal="center" vertical="center"/>
    </xf>
    <xf numFmtId="185" fontId="14" fillId="6" borderId="1" xfId="3" quotePrefix="1" applyNumberFormat="1" applyFont="1" applyFill="1" applyBorder="1" applyAlignment="1">
      <alignment horizontal="center" vertical="center"/>
    </xf>
    <xf numFmtId="185" fontId="14" fillId="6" borderId="35" xfId="3" quotePrefix="1" applyNumberFormat="1" applyFont="1" applyFill="1" applyBorder="1" applyAlignment="1">
      <alignment horizontal="center" vertical="center"/>
    </xf>
    <xf numFmtId="0" fontId="2" fillId="4" borderId="39" xfId="3" applyFont="1" applyFill="1" applyBorder="1" applyAlignment="1">
      <alignment horizontal="distributed" vertical="center" indent="3"/>
    </xf>
    <xf numFmtId="0" fontId="2" fillId="4" borderId="136" xfId="3" applyFont="1" applyFill="1" applyBorder="1" applyAlignment="1">
      <alignment horizontal="distributed" vertical="center" indent="3"/>
    </xf>
    <xf numFmtId="0" fontId="2" fillId="0" borderId="7" xfId="3" applyFont="1" applyFill="1" applyBorder="1" applyAlignment="1">
      <alignment vertical="center"/>
    </xf>
    <xf numFmtId="0" fontId="2" fillId="0" borderId="2" xfId="3" applyFont="1" applyFill="1" applyBorder="1" applyAlignment="1">
      <alignment vertical="center"/>
    </xf>
    <xf numFmtId="0" fontId="2" fillId="0" borderId="97" xfId="3" applyFont="1" applyFill="1" applyBorder="1" applyAlignment="1">
      <alignment vertical="center"/>
    </xf>
    <xf numFmtId="0" fontId="2" fillId="0" borderId="12" xfId="3" applyFont="1" applyFill="1" applyBorder="1" applyAlignment="1">
      <alignment vertical="center"/>
    </xf>
    <xf numFmtId="0" fontId="2" fillId="0" borderId="0" xfId="3" applyFont="1" applyFill="1" applyBorder="1" applyAlignment="1">
      <alignment vertical="center"/>
    </xf>
    <xf numFmtId="0" fontId="2" fillId="0" borderId="98" xfId="3" applyFont="1" applyFill="1" applyBorder="1" applyAlignment="1">
      <alignment vertical="center"/>
    </xf>
    <xf numFmtId="0" fontId="2" fillId="0" borderId="17" xfId="3" applyFont="1" applyFill="1" applyBorder="1" applyAlignment="1">
      <alignment vertical="center"/>
    </xf>
    <xf numFmtId="0" fontId="2" fillId="0" borderId="1" xfId="3" applyFont="1" applyFill="1" applyBorder="1" applyAlignment="1">
      <alignment vertical="center"/>
    </xf>
    <xf numFmtId="0" fontId="2" fillId="0" borderId="96" xfId="3" applyFont="1" applyFill="1" applyBorder="1" applyAlignment="1">
      <alignment vertical="center"/>
    </xf>
    <xf numFmtId="0" fontId="8" fillId="4" borderId="42" xfId="3" applyFont="1" applyFill="1" applyBorder="1" applyAlignment="1">
      <alignment horizontal="center" vertical="center"/>
    </xf>
    <xf numFmtId="0" fontId="8" fillId="0" borderId="13" xfId="3" quotePrefix="1" applyFont="1" applyFill="1" applyBorder="1" applyAlignment="1">
      <alignment horizontal="center" vertical="center"/>
    </xf>
    <xf numFmtId="185" fontId="8" fillId="0" borderId="13" xfId="3" quotePrefix="1" applyNumberFormat="1" applyFont="1" applyFill="1" applyBorder="1" applyAlignment="1">
      <alignment horizontal="center" vertical="center"/>
    </xf>
    <xf numFmtId="0" fontId="8" fillId="4" borderId="43" xfId="3" applyFont="1" applyFill="1" applyBorder="1" applyAlignment="1">
      <alignment horizontal="center" vertical="center"/>
    </xf>
    <xf numFmtId="187" fontId="14" fillId="6" borderId="43" xfId="3" applyNumberFormat="1" applyFont="1" applyFill="1" applyBorder="1" applyAlignment="1">
      <alignment horizontal="center" vertical="center"/>
    </xf>
    <xf numFmtId="187" fontId="14" fillId="6" borderId="15" xfId="3" applyNumberFormat="1" applyFont="1" applyFill="1" applyBorder="1" applyAlignment="1">
      <alignment horizontal="center" vertical="center"/>
    </xf>
    <xf numFmtId="187" fontId="14" fillId="6" borderId="89" xfId="3" applyNumberFormat="1" applyFont="1" applyFill="1" applyBorder="1" applyAlignment="1">
      <alignment horizontal="center" vertical="center"/>
    </xf>
    <xf numFmtId="0" fontId="8" fillId="4" borderId="38" xfId="3" applyFont="1" applyFill="1" applyBorder="1" applyAlignment="1">
      <alignment horizontal="center" vertical="center"/>
    </xf>
    <xf numFmtId="187" fontId="8" fillId="0" borderId="13" xfId="3" applyNumberFormat="1" applyFont="1" applyFill="1" applyBorder="1" applyAlignment="1">
      <alignment horizontal="center" vertical="center"/>
    </xf>
    <xf numFmtId="187" fontId="8" fillId="0" borderId="15" xfId="3" applyNumberFormat="1" applyFont="1" applyFill="1" applyBorder="1" applyAlignment="1">
      <alignment horizontal="center" vertical="center"/>
    </xf>
    <xf numFmtId="187" fontId="8" fillId="0" borderId="43" xfId="3" applyNumberFormat="1" applyFont="1" applyFill="1" applyBorder="1" applyAlignment="1">
      <alignment horizontal="center" vertical="center"/>
    </xf>
    <xf numFmtId="187" fontId="8" fillId="0" borderId="14" xfId="3" applyNumberFormat="1" applyFont="1" applyFill="1" applyBorder="1" applyAlignment="1">
      <alignment horizontal="center" vertical="center"/>
    </xf>
    <xf numFmtId="187" fontId="14" fillId="6" borderId="13" xfId="3" applyNumberFormat="1" applyFont="1" applyFill="1" applyBorder="1" applyAlignment="1">
      <alignment horizontal="center" vertical="center"/>
    </xf>
    <xf numFmtId="187" fontId="14" fillId="6" borderId="42" xfId="3" applyNumberFormat="1" applyFont="1" applyFill="1" applyBorder="1" applyAlignment="1">
      <alignment horizontal="center" vertical="center"/>
    </xf>
    <xf numFmtId="0" fontId="15" fillId="6" borderId="43" xfId="3" applyFont="1" applyFill="1" applyBorder="1" applyAlignment="1">
      <alignment horizontal="center" vertical="center"/>
    </xf>
    <xf numFmtId="0" fontId="15" fillId="6" borderId="15" xfId="3" applyFont="1" applyFill="1" applyBorder="1" applyAlignment="1">
      <alignment horizontal="center" vertical="center"/>
    </xf>
    <xf numFmtId="0" fontId="15" fillId="6" borderId="89" xfId="3" applyFont="1" applyFill="1" applyBorder="1" applyAlignment="1">
      <alignment horizontal="center" vertical="center"/>
    </xf>
    <xf numFmtId="187" fontId="15" fillId="2" borderId="13" xfId="3" applyNumberFormat="1" applyFont="1" applyFill="1" applyBorder="1" applyAlignment="1">
      <alignment horizontal="center" vertical="center"/>
    </xf>
    <xf numFmtId="187" fontId="15" fillId="2" borderId="15" xfId="3" applyNumberFormat="1" applyFont="1" applyFill="1" applyBorder="1" applyAlignment="1">
      <alignment horizontal="center" vertical="center"/>
    </xf>
    <xf numFmtId="187" fontId="15" fillId="2" borderId="14" xfId="3" applyNumberFormat="1" applyFont="1" applyFill="1" applyBorder="1" applyAlignment="1">
      <alignment horizontal="center" vertical="center"/>
    </xf>
    <xf numFmtId="187" fontId="8" fillId="2" borderId="44" xfId="3" applyNumberFormat="1" applyFont="1" applyFill="1" applyBorder="1" applyAlignment="1">
      <alignment horizontal="center" vertical="center"/>
    </xf>
    <xf numFmtId="187" fontId="8" fillId="2" borderId="45" xfId="3" applyNumberFormat="1" applyFont="1" applyFill="1" applyBorder="1" applyAlignment="1">
      <alignment horizontal="center" vertical="center"/>
    </xf>
    <xf numFmtId="0" fontId="8" fillId="4" borderId="53" xfId="3" applyFont="1" applyFill="1" applyBorder="1" applyAlignment="1">
      <alignment horizontal="center" vertical="center"/>
    </xf>
    <xf numFmtId="187" fontId="8" fillId="2" borderId="43" xfId="3" applyNumberFormat="1" applyFont="1" applyFill="1" applyBorder="1" applyAlignment="1">
      <alignment horizontal="center" vertical="center"/>
    </xf>
    <xf numFmtId="0" fontId="8" fillId="4" borderId="49" xfId="3" applyFont="1" applyFill="1" applyBorder="1" applyAlignment="1">
      <alignment horizontal="center" vertical="center"/>
    </xf>
    <xf numFmtId="176" fontId="22" fillId="0" borderId="45" xfId="3" applyNumberFormat="1" applyFont="1" applyBorder="1" applyAlignment="1">
      <alignment horizontal="center" vertical="center"/>
    </xf>
    <xf numFmtId="176" fontId="22" fillId="0" borderId="43" xfId="3" applyNumberFormat="1" applyFont="1" applyBorder="1" applyAlignment="1">
      <alignment horizontal="center" vertical="center"/>
    </xf>
    <xf numFmtId="0" fontId="8" fillId="4" borderId="15" xfId="3" applyFont="1" applyFill="1" applyBorder="1" applyAlignment="1">
      <alignment horizontal="right" vertical="center"/>
    </xf>
    <xf numFmtId="2" fontId="8" fillId="4" borderId="51" xfId="3" applyNumberFormat="1" applyFont="1" applyFill="1" applyBorder="1" applyAlignment="1">
      <alignment horizontal="center" vertical="center"/>
    </xf>
    <xf numFmtId="2" fontId="8" fillId="0" borderId="51" xfId="3" applyNumberFormat="1" applyFont="1" applyFill="1" applyBorder="1" applyAlignment="1">
      <alignment horizontal="center" vertical="center"/>
    </xf>
    <xf numFmtId="2" fontId="8" fillId="0" borderId="52" xfId="3" applyNumberFormat="1" applyFont="1" applyFill="1" applyBorder="1" applyAlignment="1">
      <alignment horizontal="center" vertical="center"/>
    </xf>
    <xf numFmtId="49" fontId="8" fillId="0" borderId="37" xfId="3" applyNumberFormat="1" applyFont="1" applyFill="1" applyBorder="1" applyAlignment="1">
      <alignment horizontal="center" vertical="center"/>
    </xf>
    <xf numFmtId="49" fontId="8" fillId="0" borderId="5" xfId="3" applyNumberFormat="1" applyFont="1" applyFill="1" applyBorder="1" applyAlignment="1">
      <alignment horizontal="center" vertical="center"/>
    </xf>
    <xf numFmtId="185" fontId="8" fillId="0" borderId="51" xfId="3" applyNumberFormat="1" applyFont="1" applyFill="1" applyBorder="1" applyAlignment="1">
      <alignment horizontal="center" vertical="center"/>
    </xf>
    <xf numFmtId="0" fontId="2" fillId="0" borderId="12" xfId="3" applyFont="1" applyBorder="1" applyAlignment="1">
      <alignment vertical="center"/>
    </xf>
    <xf numFmtId="0" fontId="2" fillId="0" borderId="0" xfId="3" applyFont="1" applyBorder="1" applyAlignment="1">
      <alignment vertical="center"/>
    </xf>
    <xf numFmtId="0" fontId="2" fillId="0" borderId="98" xfId="3" applyFont="1" applyBorder="1" applyAlignment="1">
      <alignment vertical="center"/>
    </xf>
    <xf numFmtId="0" fontId="2" fillId="0" borderId="17" xfId="3" applyFont="1" applyBorder="1" applyAlignment="1">
      <alignment vertical="center"/>
    </xf>
    <xf numFmtId="0" fontId="2" fillId="0" borderId="1" xfId="3" applyFont="1" applyBorder="1" applyAlignment="1">
      <alignment vertical="center"/>
    </xf>
    <xf numFmtId="0" fontId="2" fillId="0" borderId="96" xfId="3" applyFont="1" applyBorder="1" applyAlignment="1">
      <alignment vertical="center"/>
    </xf>
    <xf numFmtId="0" fontId="8" fillId="4" borderId="7" xfId="3" applyFont="1" applyFill="1" applyBorder="1" applyAlignment="1">
      <alignment horizontal="distributed" vertical="center" indent="2"/>
    </xf>
    <xf numFmtId="0" fontId="8" fillId="4" borderId="2" xfId="3" applyFont="1" applyFill="1" applyBorder="1" applyAlignment="1">
      <alignment horizontal="distributed" vertical="center" indent="2"/>
    </xf>
    <xf numFmtId="0" fontId="8" fillId="4" borderId="97" xfId="3" applyFont="1" applyFill="1" applyBorder="1" applyAlignment="1">
      <alignment horizontal="distributed" vertical="center" indent="2"/>
    </xf>
    <xf numFmtId="0" fontId="8" fillId="4" borderId="12" xfId="3" applyFont="1" applyFill="1" applyBorder="1" applyAlignment="1">
      <alignment horizontal="distributed" vertical="center" indent="2"/>
    </xf>
    <xf numFmtId="0" fontId="8" fillId="4" borderId="0" xfId="3" applyFont="1" applyFill="1" applyBorder="1" applyAlignment="1">
      <alignment horizontal="distributed" vertical="center" indent="2"/>
    </xf>
    <xf numFmtId="0" fontId="8" fillId="4" borderId="98" xfId="3" applyFont="1" applyFill="1" applyBorder="1" applyAlignment="1">
      <alignment horizontal="distributed" vertical="center" indent="2"/>
    </xf>
    <xf numFmtId="0" fontId="8" fillId="0" borderId="53" xfId="3" quotePrefix="1" applyFont="1" applyFill="1" applyBorder="1" applyAlignment="1">
      <alignment horizontal="left" vertical="center" indent="1"/>
    </xf>
    <xf numFmtId="0" fontId="8" fillId="0" borderId="138" xfId="3" quotePrefix="1" applyFont="1" applyFill="1" applyBorder="1" applyAlignment="1">
      <alignment horizontal="left" vertical="center" indent="1"/>
    </xf>
    <xf numFmtId="0" fontId="8" fillId="0" borderId="51" xfId="3" applyFont="1" applyFill="1" applyBorder="1" applyAlignment="1">
      <alignment horizontal="center" vertical="center"/>
    </xf>
    <xf numFmtId="0" fontId="8" fillId="0" borderId="51" xfId="3" quotePrefix="1" applyFont="1" applyFill="1" applyBorder="1" applyAlignment="1">
      <alignment horizontal="center" vertical="center"/>
    </xf>
    <xf numFmtId="0" fontId="15" fillId="0" borderId="51" xfId="3" applyFont="1" applyFill="1" applyBorder="1" applyAlignment="1">
      <alignment horizontal="center" vertical="center"/>
    </xf>
    <xf numFmtId="0" fontId="15" fillId="0" borderId="53" xfId="3" applyFont="1" applyFill="1" applyBorder="1" applyAlignment="1">
      <alignment horizontal="center" vertical="center"/>
    </xf>
    <xf numFmtId="0" fontId="15" fillId="6" borderId="13" xfId="3" applyFont="1" applyFill="1" applyBorder="1" applyAlignment="1">
      <alignment horizontal="center" vertical="center"/>
    </xf>
    <xf numFmtId="0" fontId="15" fillId="6" borderId="42" xfId="3" applyFont="1" applyFill="1" applyBorder="1" applyAlignment="1">
      <alignment horizontal="center" vertical="center"/>
    </xf>
    <xf numFmtId="0" fontId="8" fillId="4" borderId="36" xfId="3" applyFont="1" applyFill="1" applyBorder="1" applyAlignment="1">
      <alignment horizontal="center" vertical="center"/>
    </xf>
    <xf numFmtId="0" fontId="14" fillId="4" borderId="7" xfId="3" applyFont="1" applyFill="1" applyBorder="1" applyAlignment="1">
      <alignment horizontal="right" vertical="center"/>
    </xf>
    <xf numFmtId="0" fontId="14" fillId="4" borderId="2" xfId="3" applyFont="1" applyFill="1" applyBorder="1" applyAlignment="1">
      <alignment horizontal="right" vertical="center"/>
    </xf>
    <xf numFmtId="0" fontId="14" fillId="4" borderId="17" xfId="3" applyFont="1" applyFill="1" applyBorder="1" applyAlignment="1">
      <alignment horizontal="right" vertical="center"/>
    </xf>
    <xf numFmtId="0" fontId="14" fillId="4" borderId="1" xfId="3" applyFont="1" applyFill="1" applyBorder="1" applyAlignment="1">
      <alignment horizontal="right" vertical="center"/>
    </xf>
    <xf numFmtId="0" fontId="8" fillId="4" borderId="7" xfId="3" applyFont="1" applyFill="1" applyBorder="1" applyAlignment="1">
      <alignment horizontal="right" vertical="center"/>
    </xf>
    <xf numFmtId="0" fontId="8" fillId="4" borderId="2" xfId="3" applyFont="1" applyFill="1" applyBorder="1" applyAlignment="1">
      <alignment horizontal="right" vertical="center"/>
    </xf>
    <xf numFmtId="0" fontId="8" fillId="4" borderId="17" xfId="3" applyFont="1" applyFill="1" applyBorder="1" applyAlignment="1">
      <alignment horizontal="right" vertical="center"/>
    </xf>
    <xf numFmtId="0" fontId="8" fillId="4" borderId="1" xfId="3" applyFont="1" applyFill="1" applyBorder="1" applyAlignment="1">
      <alignment horizontal="right" vertical="center"/>
    </xf>
    <xf numFmtId="2" fontId="14" fillId="4" borderId="2" xfId="3" applyNumberFormat="1" applyFont="1" applyFill="1" applyBorder="1" applyAlignment="1">
      <alignment horizontal="left" vertical="center"/>
    </xf>
    <xf numFmtId="2" fontId="14" fillId="4" borderId="97" xfId="3" applyNumberFormat="1" applyFont="1" applyFill="1" applyBorder="1" applyAlignment="1">
      <alignment horizontal="left" vertical="center"/>
    </xf>
    <xf numFmtId="2" fontId="14" fillId="4" borderId="1" xfId="3" applyNumberFormat="1" applyFont="1" applyFill="1" applyBorder="1" applyAlignment="1">
      <alignment horizontal="left" vertical="center"/>
    </xf>
    <xf numFmtId="2" fontId="14" fillId="4" borderId="96" xfId="3" applyNumberFormat="1" applyFont="1" applyFill="1" applyBorder="1" applyAlignment="1">
      <alignment horizontal="left" vertical="center"/>
    </xf>
    <xf numFmtId="49" fontId="8" fillId="0" borderId="103" xfId="3" applyNumberFormat="1" applyFont="1" applyFill="1" applyBorder="1" applyAlignment="1">
      <alignment horizontal="center" vertical="center"/>
    </xf>
    <xf numFmtId="49" fontId="8" fillId="0" borderId="51" xfId="3" applyNumberFormat="1" applyFont="1" applyFill="1" applyBorder="1" applyAlignment="1">
      <alignment horizontal="center" vertical="center"/>
    </xf>
    <xf numFmtId="2" fontId="15" fillId="2" borderId="45" xfId="3" applyNumberFormat="1" applyFont="1" applyFill="1" applyBorder="1" applyAlignment="1">
      <alignment horizontal="center" vertical="center"/>
    </xf>
    <xf numFmtId="2" fontId="15" fillId="2" borderId="46" xfId="3" applyNumberFormat="1" applyFont="1" applyFill="1" applyBorder="1" applyAlignment="1">
      <alignment horizontal="center" vertical="center"/>
    </xf>
    <xf numFmtId="0" fontId="8" fillId="4" borderId="39" xfId="3" applyFont="1" applyFill="1" applyBorder="1" applyAlignment="1">
      <alignment horizontal="center" vertical="center"/>
    </xf>
    <xf numFmtId="0" fontId="8" fillId="4" borderId="88" xfId="3" applyFont="1" applyFill="1" applyBorder="1" applyAlignment="1">
      <alignment horizontal="distributed" vertical="center" justifyLastLine="1"/>
    </xf>
    <xf numFmtId="0" fontId="8" fillId="4" borderId="15" xfId="3" applyFont="1" applyFill="1" applyBorder="1" applyAlignment="1">
      <alignment horizontal="distributed" vertical="center" justifyLastLine="1"/>
    </xf>
    <xf numFmtId="0" fontId="8" fillId="4" borderId="14" xfId="3" applyFont="1" applyFill="1" applyBorder="1" applyAlignment="1">
      <alignment horizontal="distributed" vertical="center" justifyLastLine="1"/>
    </xf>
    <xf numFmtId="0" fontId="17" fillId="0" borderId="9" xfId="3" applyFont="1" applyBorder="1" applyAlignment="1">
      <alignment horizontal="center" vertical="center"/>
    </xf>
    <xf numFmtId="0" fontId="11" fillId="4" borderId="9" xfId="3" applyFont="1" applyFill="1" applyBorder="1" applyAlignment="1">
      <alignment horizontal="left" vertical="center"/>
    </xf>
    <xf numFmtId="0" fontId="8" fillId="4" borderId="19" xfId="3" applyFont="1" applyFill="1" applyBorder="1" applyAlignment="1">
      <alignment horizontal="right" vertical="center"/>
    </xf>
    <xf numFmtId="0" fontId="24" fillId="0" borderId="19" xfId="3" applyFont="1" applyBorder="1" applyAlignment="1">
      <alignment horizontal="center" vertical="center"/>
    </xf>
    <xf numFmtId="0" fontId="8" fillId="4" borderId="9" xfId="3" applyFont="1" applyFill="1" applyBorder="1" applyAlignment="1">
      <alignment horizontal="right" vertical="center"/>
    </xf>
    <xf numFmtId="0" fontId="11" fillId="4" borderId="99" xfId="3" applyFont="1" applyFill="1" applyBorder="1" applyAlignment="1">
      <alignment horizontal="left" vertical="center"/>
    </xf>
    <xf numFmtId="0" fontId="30" fillId="0" borderId="42" xfId="3" applyFont="1" applyFill="1" applyBorder="1" applyAlignment="1">
      <alignment vertical="center"/>
    </xf>
    <xf numFmtId="0" fontId="30" fillId="0" borderId="45" xfId="3" applyFont="1" applyFill="1" applyBorder="1" applyAlignment="1">
      <alignment vertical="center"/>
    </xf>
    <xf numFmtId="0" fontId="8" fillId="4" borderId="45" xfId="3" applyFont="1" applyFill="1" applyBorder="1" applyAlignment="1">
      <alignment horizontal="right" vertical="center"/>
    </xf>
    <xf numFmtId="0" fontId="8" fillId="4" borderId="43" xfId="3" applyFont="1" applyFill="1" applyBorder="1" applyAlignment="1">
      <alignment horizontal="right" vertical="center"/>
    </xf>
    <xf numFmtId="0" fontId="27" fillId="4" borderId="12" xfId="3" applyFont="1" applyFill="1" applyBorder="1" applyAlignment="1">
      <alignment vertical="center" wrapText="1"/>
    </xf>
    <xf numFmtId="0" fontId="27" fillId="4" borderId="0" xfId="3" applyFont="1" applyFill="1" applyBorder="1" applyAlignment="1">
      <alignment vertical="center" wrapText="1"/>
    </xf>
    <xf numFmtId="0" fontId="27" fillId="4" borderId="98" xfId="3" applyFont="1" applyFill="1" applyBorder="1" applyAlignment="1">
      <alignment vertical="center" wrapText="1"/>
    </xf>
    <xf numFmtId="0" fontId="27" fillId="4" borderId="78" xfId="3" applyFont="1" applyFill="1" applyBorder="1" applyAlignment="1">
      <alignment vertical="center" wrapText="1"/>
    </xf>
    <xf numFmtId="0" fontId="27" fillId="4" borderId="79" xfId="3" applyFont="1" applyFill="1" applyBorder="1" applyAlignment="1">
      <alignment vertical="center" wrapText="1"/>
    </xf>
    <xf numFmtId="0" fontId="27" fillId="4" borderId="101" xfId="3" applyFont="1" applyFill="1" applyBorder="1" applyAlignment="1">
      <alignment vertical="center" wrapText="1"/>
    </xf>
    <xf numFmtId="0" fontId="8" fillId="4" borderId="89" xfId="3" applyFont="1" applyFill="1" applyBorder="1" applyAlignment="1">
      <alignment horizontal="center" vertical="center"/>
    </xf>
    <xf numFmtId="0" fontId="8" fillId="4" borderId="78" xfId="3" applyFont="1" applyFill="1" applyBorder="1" applyAlignment="1">
      <alignment horizontal="center" vertical="center"/>
    </xf>
    <xf numFmtId="0" fontId="8" fillId="4" borderId="79" xfId="3" applyFont="1" applyFill="1" applyBorder="1" applyAlignment="1">
      <alignment horizontal="center" vertical="center"/>
    </xf>
    <xf numFmtId="0" fontId="8" fillId="4" borderId="101" xfId="3" applyFont="1" applyFill="1" applyBorder="1" applyAlignment="1">
      <alignment horizontal="center" vertical="center"/>
    </xf>
    <xf numFmtId="0" fontId="2" fillId="0" borderId="7" xfId="3" applyFont="1" applyBorder="1" applyAlignment="1">
      <alignment vertical="center"/>
    </xf>
    <xf numFmtId="0" fontId="2" fillId="0" borderId="2" xfId="3" applyFont="1" applyBorder="1" applyAlignment="1">
      <alignment vertical="center"/>
    </xf>
    <xf numFmtId="0" fontId="2" fillId="0" borderId="97" xfId="3" applyFont="1" applyBorder="1" applyAlignment="1">
      <alignment vertical="center"/>
    </xf>
    <xf numFmtId="0" fontId="8" fillId="4" borderId="102" xfId="3" applyFont="1" applyFill="1" applyBorder="1" applyAlignment="1">
      <alignment horizontal="center" vertical="center"/>
    </xf>
    <xf numFmtId="0" fontId="8" fillId="4" borderId="50" xfId="3" applyFont="1" applyFill="1" applyBorder="1" applyAlignment="1">
      <alignment horizontal="center" vertical="center"/>
    </xf>
    <xf numFmtId="0" fontId="8" fillId="4" borderId="113" xfId="3" applyFont="1" applyFill="1" applyBorder="1" applyAlignment="1">
      <alignment horizontal="center" vertical="center"/>
    </xf>
    <xf numFmtId="0" fontId="8" fillId="4" borderId="55" xfId="3" applyFont="1" applyFill="1" applyBorder="1" applyAlignment="1">
      <alignment horizontal="center" vertical="center"/>
    </xf>
    <xf numFmtId="0" fontId="8" fillId="4" borderId="70" xfId="3" applyFont="1" applyFill="1" applyBorder="1" applyAlignment="1">
      <alignment horizontal="center" vertical="center"/>
    </xf>
    <xf numFmtId="0" fontId="15" fillId="4" borderId="105" xfId="3" applyFont="1" applyFill="1" applyBorder="1" applyAlignment="1">
      <alignment horizontal="center" vertical="center" textRotation="255"/>
    </xf>
    <xf numFmtId="0" fontId="15" fillId="4" borderId="39" xfId="3" applyFont="1" applyFill="1" applyBorder="1" applyAlignment="1">
      <alignment horizontal="center" vertical="center" textRotation="255"/>
    </xf>
    <xf numFmtId="0" fontId="8" fillId="4" borderId="62" xfId="3" applyFont="1" applyFill="1" applyBorder="1" applyAlignment="1">
      <alignment horizontal="distributed" vertical="distributed" indent="1"/>
    </xf>
    <xf numFmtId="0" fontId="8" fillId="4" borderId="51" xfId="3" applyFont="1" applyFill="1" applyBorder="1" applyAlignment="1">
      <alignment horizontal="distributed" vertical="distributed" indent="1"/>
    </xf>
    <xf numFmtId="0" fontId="8" fillId="4" borderId="52" xfId="3" applyFont="1" applyFill="1" applyBorder="1" applyAlignment="1">
      <alignment horizontal="distributed" vertical="distributed" indent="1"/>
    </xf>
    <xf numFmtId="0" fontId="8" fillId="0" borderId="5" xfId="3" quotePrefix="1" applyFont="1" applyFill="1" applyBorder="1" applyAlignment="1">
      <alignment horizontal="center" vertical="center"/>
    </xf>
    <xf numFmtId="0" fontId="8" fillId="4" borderId="61" xfId="3" applyFont="1" applyFill="1" applyBorder="1" applyAlignment="1">
      <alignment horizontal="center" vertical="center"/>
    </xf>
    <xf numFmtId="2" fontId="15" fillId="2" borderId="44" xfId="3" applyNumberFormat="1" applyFont="1" applyFill="1" applyBorder="1" applyAlignment="1">
      <alignment horizontal="center" vertical="center"/>
    </xf>
    <xf numFmtId="0" fontId="8" fillId="4" borderId="54" xfId="3" applyFont="1" applyFill="1" applyBorder="1" applyAlignment="1">
      <alignment horizontal="center" vertical="center"/>
    </xf>
    <xf numFmtId="0" fontId="8" fillId="4" borderId="105" xfId="3" applyFont="1" applyFill="1" applyBorder="1" applyAlignment="1">
      <alignment horizontal="center" vertical="center" textRotation="255"/>
    </xf>
    <xf numFmtId="0" fontId="8" fillId="4" borderId="39" xfId="3" applyFont="1" applyFill="1" applyBorder="1" applyAlignment="1">
      <alignment horizontal="center" vertical="center" textRotation="255"/>
    </xf>
    <xf numFmtId="0" fontId="8" fillId="4" borderId="107" xfId="3" applyFont="1" applyFill="1" applyBorder="1" applyAlignment="1">
      <alignment horizontal="center" vertical="center" textRotation="255"/>
    </xf>
    <xf numFmtId="0" fontId="8" fillId="4" borderId="77" xfId="3" applyFont="1" applyFill="1" applyBorder="1" applyAlignment="1">
      <alignment horizontal="center" vertical="center" textRotation="255"/>
    </xf>
    <xf numFmtId="0" fontId="8" fillId="4" borderId="44" xfId="3" applyFont="1" applyFill="1" applyBorder="1" applyAlignment="1">
      <alignment horizontal="distributed" vertical="center"/>
    </xf>
    <xf numFmtId="0" fontId="8" fillId="4" borderId="45" xfId="3" applyFont="1" applyFill="1" applyBorder="1" applyAlignment="1">
      <alignment horizontal="distributed" vertical="center"/>
    </xf>
    <xf numFmtId="0" fontId="8" fillId="4" borderId="145" xfId="3" applyFont="1" applyFill="1" applyBorder="1" applyAlignment="1">
      <alignment horizontal="distributed" vertical="center"/>
    </xf>
    <xf numFmtId="0" fontId="8" fillId="4" borderId="146" xfId="3" applyFont="1" applyFill="1" applyBorder="1" applyAlignment="1">
      <alignment horizontal="distributed" vertical="center"/>
    </xf>
    <xf numFmtId="0" fontId="8" fillId="4" borderId="56" xfId="3" applyFont="1" applyFill="1" applyBorder="1" applyAlignment="1">
      <alignment horizontal="distributed" vertical="center"/>
    </xf>
    <xf numFmtId="0" fontId="8" fillId="4" borderId="58" xfId="3" applyFont="1" applyFill="1" applyBorder="1" applyAlignment="1">
      <alignment horizontal="distributed" vertical="center"/>
    </xf>
    <xf numFmtId="0" fontId="8" fillId="4" borderId="137" xfId="3" applyFont="1" applyFill="1" applyBorder="1" applyAlignment="1">
      <alignment horizontal="distributed" vertical="center"/>
    </xf>
    <xf numFmtId="0" fontId="8" fillId="4" borderId="71" xfId="3" applyFont="1" applyFill="1" applyBorder="1" applyAlignment="1">
      <alignment horizontal="distributed" vertical="center"/>
    </xf>
    <xf numFmtId="0" fontId="8" fillId="4" borderId="60" xfId="3" applyFont="1" applyFill="1" applyBorder="1" applyAlignment="1">
      <alignment horizontal="distributed" vertical="center"/>
    </xf>
    <xf numFmtId="0" fontId="8" fillId="4" borderId="73" xfId="3" applyFont="1" applyFill="1" applyBorder="1" applyAlignment="1">
      <alignment horizontal="distributed" vertical="center"/>
    </xf>
    <xf numFmtId="0" fontId="8" fillId="4" borderId="58" xfId="3" applyFont="1" applyFill="1" applyBorder="1" applyAlignment="1">
      <alignment horizontal="distributed" vertical="center" textRotation="255" wrapText="1"/>
    </xf>
    <xf numFmtId="0" fontId="8" fillId="4" borderId="59" xfId="3" applyFont="1" applyFill="1" applyBorder="1" applyAlignment="1">
      <alignment horizontal="distributed" vertical="center" textRotation="255" wrapText="1"/>
    </xf>
    <xf numFmtId="0" fontId="8" fillId="4" borderId="71" xfId="3" applyFont="1" applyFill="1" applyBorder="1" applyAlignment="1">
      <alignment horizontal="distributed" vertical="center" textRotation="255" wrapText="1"/>
    </xf>
    <xf numFmtId="0" fontId="8" fillId="4" borderId="72" xfId="3" applyFont="1" applyFill="1" applyBorder="1" applyAlignment="1">
      <alignment horizontal="distributed" vertical="center" textRotation="255" wrapText="1"/>
    </xf>
    <xf numFmtId="0" fontId="8" fillId="4" borderId="73" xfId="3" applyFont="1" applyFill="1" applyBorder="1" applyAlignment="1">
      <alignment horizontal="distributed" vertical="center" textRotation="255" wrapText="1"/>
    </xf>
    <xf numFmtId="0" fontId="8" fillId="4" borderId="74" xfId="3" applyFont="1" applyFill="1" applyBorder="1" applyAlignment="1">
      <alignment horizontal="distributed" vertical="center" textRotation="255" wrapText="1"/>
    </xf>
    <xf numFmtId="0" fontId="8" fillId="4" borderId="45" xfId="3" applyFont="1" applyFill="1" applyBorder="1" applyAlignment="1">
      <alignment horizontal="distributed" vertical="center" textRotation="255" wrapText="1"/>
    </xf>
    <xf numFmtId="0" fontId="8" fillId="4" borderId="46" xfId="3" applyFont="1" applyFill="1" applyBorder="1" applyAlignment="1">
      <alignment horizontal="distributed" vertical="center" textRotation="255" wrapText="1"/>
    </xf>
    <xf numFmtId="0" fontId="8" fillId="4" borderId="146" xfId="3" applyFont="1" applyFill="1" applyBorder="1" applyAlignment="1">
      <alignment horizontal="distributed" vertical="center" textRotation="255" wrapText="1"/>
    </xf>
    <xf numFmtId="0" fontId="8" fillId="4" borderId="167" xfId="3" applyFont="1" applyFill="1" applyBorder="1" applyAlignment="1">
      <alignment horizontal="distributed" vertical="center" textRotation="255" wrapText="1"/>
    </xf>
    <xf numFmtId="0" fontId="8" fillId="4" borderId="165" xfId="3" applyFont="1" applyFill="1" applyBorder="1" applyAlignment="1">
      <alignment horizontal="distributed" vertical="center" wrapText="1"/>
    </xf>
    <xf numFmtId="0" fontId="2" fillId="4" borderId="39" xfId="3" applyFont="1" applyFill="1" applyBorder="1" applyAlignment="1">
      <alignment horizontal="center" vertical="center" wrapText="1"/>
    </xf>
    <xf numFmtId="178" fontId="8" fillId="0" borderId="51" xfId="3" applyNumberFormat="1" applyFont="1" applyFill="1" applyBorder="1" applyAlignment="1">
      <alignment horizontal="center" vertical="center"/>
    </xf>
    <xf numFmtId="0" fontId="15" fillId="4" borderId="62" xfId="3" applyFont="1" applyFill="1" applyBorder="1" applyAlignment="1">
      <alignment horizontal="distributed" vertical="distributed" indent="1"/>
    </xf>
    <xf numFmtId="0" fontId="15" fillId="4" borderId="51" xfId="3" applyFont="1" applyFill="1" applyBorder="1" applyAlignment="1">
      <alignment horizontal="distributed" vertical="distributed" indent="1"/>
    </xf>
    <xf numFmtId="0" fontId="15" fillId="4" borderId="52" xfId="3" applyFont="1" applyFill="1" applyBorder="1" applyAlignment="1">
      <alignment horizontal="distributed" vertical="distributed" indent="1"/>
    </xf>
    <xf numFmtId="0" fontId="15" fillId="0" borderId="5" xfId="3" applyFont="1" applyFill="1" applyBorder="1" applyAlignment="1">
      <alignment horizontal="center" vertical="center"/>
    </xf>
    <xf numFmtId="0" fontId="8" fillId="4" borderId="10" xfId="3" applyFont="1" applyFill="1" applyBorder="1" applyAlignment="1">
      <alignment horizontal="center" vertical="center"/>
    </xf>
    <xf numFmtId="185" fontId="8" fillId="0" borderId="9" xfId="3" applyNumberFormat="1" applyFont="1" applyFill="1" applyBorder="1" applyAlignment="1">
      <alignment horizontal="left" vertical="center"/>
    </xf>
    <xf numFmtId="185" fontId="8" fillId="0" borderId="10" xfId="3" applyNumberFormat="1" applyFont="1" applyFill="1" applyBorder="1" applyAlignment="1">
      <alignment horizontal="left" vertical="center"/>
    </xf>
    <xf numFmtId="186" fontId="8" fillId="0" borderId="49" xfId="10" applyNumberFormat="1" applyFont="1" applyFill="1" applyBorder="1" applyAlignment="1">
      <alignment horizontal="center" vertical="center"/>
    </xf>
    <xf numFmtId="186" fontId="8" fillId="0" borderId="53" xfId="10" applyNumberFormat="1" applyFont="1" applyFill="1" applyBorder="1" applyAlignment="1">
      <alignment horizontal="center" vertical="center"/>
    </xf>
    <xf numFmtId="0" fontId="8" fillId="0" borderId="64" xfId="10" applyNumberFormat="1" applyFont="1" applyFill="1" applyBorder="1" applyAlignment="1">
      <alignment horizontal="center" vertical="center"/>
    </xf>
    <xf numFmtId="0" fontId="8" fillId="0" borderId="51" xfId="10" applyNumberFormat="1" applyFont="1" applyFill="1" applyBorder="1" applyAlignment="1">
      <alignment horizontal="center" vertical="center"/>
    </xf>
    <xf numFmtId="186" fontId="8" fillId="0" borderId="51" xfId="10" applyNumberFormat="1" applyFont="1" applyFill="1" applyBorder="1" applyAlignment="1">
      <alignment horizontal="center" vertical="center"/>
    </xf>
    <xf numFmtId="2" fontId="8" fillId="4" borderId="49" xfId="3" applyNumberFormat="1" applyFont="1" applyFill="1" applyBorder="1" applyAlignment="1">
      <alignment horizontal="left" vertical="center"/>
    </xf>
    <xf numFmtId="178" fontId="15" fillId="0" borderId="53" xfId="3" applyNumberFormat="1" applyFont="1" applyFill="1" applyBorder="1" applyAlignment="1">
      <alignment horizontal="center" vertical="center"/>
    </xf>
    <xf numFmtId="0" fontId="2" fillId="4" borderId="39" xfId="3" applyFont="1" applyFill="1" applyBorder="1" applyAlignment="1">
      <alignment horizontal="distributed" vertical="center" indent="2"/>
    </xf>
    <xf numFmtId="0" fontId="2" fillId="4" borderId="136" xfId="3" applyFont="1" applyFill="1" applyBorder="1" applyAlignment="1">
      <alignment horizontal="distributed" vertical="center" indent="2"/>
    </xf>
    <xf numFmtId="0" fontId="8" fillId="4" borderId="39" xfId="3" applyFont="1" applyFill="1" applyBorder="1" applyAlignment="1">
      <alignment horizontal="distributed" vertical="distributed" indent="1" justifyLastLine="1"/>
    </xf>
    <xf numFmtId="0" fontId="8" fillId="4" borderId="136" xfId="3" applyFont="1" applyFill="1" applyBorder="1" applyAlignment="1">
      <alignment horizontal="distributed" vertical="distributed" indent="1" justifyLastLine="1"/>
    </xf>
    <xf numFmtId="0" fontId="8" fillId="4" borderId="67" xfId="3" applyFont="1" applyFill="1" applyBorder="1" applyAlignment="1">
      <alignment horizontal="distributed" vertical="distributed" indent="1" justifyLastLine="1"/>
    </xf>
    <xf numFmtId="0" fontId="8" fillId="4" borderId="140" xfId="3" applyFont="1" applyFill="1" applyBorder="1" applyAlignment="1">
      <alignment horizontal="distributed" vertical="distributed" indent="1" justifyLastLine="1"/>
    </xf>
    <xf numFmtId="0" fontId="8" fillId="4" borderId="12" xfId="3" applyFont="1" applyFill="1" applyBorder="1" applyAlignment="1">
      <alignment horizontal="right" vertical="center"/>
    </xf>
    <xf numFmtId="0" fontId="8" fillId="4" borderId="0" xfId="3" applyFont="1" applyFill="1" applyBorder="1" applyAlignment="1">
      <alignment horizontal="right" vertical="center"/>
    </xf>
    <xf numFmtId="178" fontId="8" fillId="4" borderId="7" xfId="3" applyNumberFormat="1" applyFont="1" applyFill="1" applyBorder="1" applyAlignment="1">
      <alignment horizontal="right" vertical="center"/>
    </xf>
    <xf numFmtId="178" fontId="8" fillId="4" borderId="2" xfId="3" applyNumberFormat="1" applyFont="1" applyFill="1" applyBorder="1" applyAlignment="1">
      <alignment horizontal="right" vertical="center"/>
    </xf>
    <xf numFmtId="178" fontId="8" fillId="4" borderId="12" xfId="3" applyNumberFormat="1" applyFont="1" applyFill="1" applyBorder="1" applyAlignment="1">
      <alignment horizontal="right" vertical="center"/>
    </xf>
    <xf numFmtId="178" fontId="8" fillId="4" borderId="0" xfId="3" applyNumberFormat="1" applyFont="1" applyFill="1" applyBorder="1" applyAlignment="1">
      <alignment horizontal="right" vertical="center"/>
    </xf>
    <xf numFmtId="0" fontId="8" fillId="4" borderId="99" xfId="3" applyFont="1" applyFill="1" applyBorder="1" applyAlignment="1">
      <alignment horizontal="center" vertical="center"/>
    </xf>
    <xf numFmtId="0" fontId="8" fillId="0" borderId="51" xfId="3" applyFont="1" applyFill="1" applyBorder="1" applyAlignment="1">
      <alignment horizontal="left" vertical="center" indent="1"/>
    </xf>
    <xf numFmtId="0" fontId="8" fillId="0" borderId="141" xfId="3" applyFont="1" applyFill="1" applyBorder="1" applyAlignment="1">
      <alignment horizontal="left" vertical="center" indent="1"/>
    </xf>
    <xf numFmtId="0" fontId="8" fillId="0" borderId="51" xfId="3" quotePrefix="1" applyFont="1" applyFill="1" applyBorder="1" applyAlignment="1">
      <alignment horizontal="left" vertical="center" indent="1"/>
    </xf>
    <xf numFmtId="0" fontId="8" fillId="0" borderId="141" xfId="3" quotePrefix="1" applyFont="1" applyFill="1" applyBorder="1" applyAlignment="1">
      <alignment horizontal="left" vertical="center" indent="1"/>
    </xf>
    <xf numFmtId="178" fontId="15" fillId="0" borderId="57" xfId="3" applyNumberFormat="1" applyFont="1" applyFill="1" applyBorder="1" applyAlignment="1">
      <alignment horizontal="center" vertical="center"/>
    </xf>
    <xf numFmtId="178" fontId="15" fillId="0" borderId="49" xfId="3" applyNumberFormat="1" applyFont="1" applyFill="1" applyBorder="1" applyAlignment="1">
      <alignment horizontal="center" vertical="center"/>
    </xf>
    <xf numFmtId="178" fontId="15" fillId="0" borderId="50" xfId="3" applyNumberFormat="1" applyFont="1" applyFill="1" applyBorder="1" applyAlignment="1">
      <alignment horizontal="center" vertical="center"/>
    </xf>
    <xf numFmtId="178" fontId="15" fillId="0" borderId="62" xfId="3" applyNumberFormat="1" applyFont="1" applyFill="1" applyBorder="1" applyAlignment="1">
      <alignment horizontal="center" vertical="center"/>
    </xf>
    <xf numFmtId="178" fontId="15" fillId="0" borderId="51" xfId="3" applyNumberFormat="1" applyFont="1" applyFill="1" applyBorder="1" applyAlignment="1">
      <alignment horizontal="center" vertical="center"/>
    </xf>
    <xf numFmtId="178" fontId="15" fillId="0" borderId="52" xfId="3" applyNumberFormat="1" applyFont="1" applyFill="1" applyBorder="1" applyAlignment="1">
      <alignment horizontal="center" vertical="center"/>
    </xf>
    <xf numFmtId="178" fontId="15" fillId="0" borderId="61" xfId="3" applyNumberFormat="1" applyFont="1" applyFill="1" applyBorder="1" applyAlignment="1">
      <alignment horizontal="center" vertical="center"/>
    </xf>
    <xf numFmtId="178" fontId="15" fillId="0" borderId="54" xfId="3" applyNumberFormat="1" applyFont="1" applyFill="1" applyBorder="1" applyAlignment="1">
      <alignment horizontal="center" vertical="center"/>
    </xf>
    <xf numFmtId="0" fontId="8" fillId="0" borderId="3" xfId="3" applyFont="1" applyFill="1" applyBorder="1" applyAlignment="1">
      <alignment horizontal="left" vertical="center" indent="1"/>
    </xf>
    <xf numFmtId="0" fontId="8" fillId="0" borderId="4" xfId="3" applyFont="1" applyFill="1" applyBorder="1" applyAlignment="1">
      <alignment horizontal="left" vertical="center" indent="1"/>
    </xf>
    <xf numFmtId="0" fontId="8" fillId="0" borderId="112" xfId="3" applyFont="1" applyFill="1" applyBorder="1" applyAlignment="1">
      <alignment horizontal="left" vertical="center" indent="1"/>
    </xf>
    <xf numFmtId="0" fontId="8" fillId="0" borderId="18" xfId="3" applyFont="1" applyFill="1" applyBorder="1" applyAlignment="1">
      <alignment horizontal="left" vertical="center" wrapText="1" indent="1"/>
    </xf>
    <xf numFmtId="0" fontId="8" fillId="0" borderId="19" xfId="3" applyFont="1" applyFill="1" applyBorder="1" applyAlignment="1">
      <alignment horizontal="left" vertical="center" wrapText="1" indent="1"/>
    </xf>
    <xf numFmtId="0" fontId="8" fillId="0" borderId="100" xfId="3" applyFont="1" applyFill="1" applyBorder="1" applyAlignment="1">
      <alignment horizontal="left" vertical="center" wrapText="1" indent="1"/>
    </xf>
    <xf numFmtId="49" fontId="8" fillId="4" borderId="105" xfId="3" applyNumberFormat="1" applyFont="1" applyFill="1" applyBorder="1" applyAlignment="1">
      <alignment horizontal="center" vertical="center" textRotation="255" wrapText="1"/>
    </xf>
    <xf numFmtId="49" fontId="8" fillId="4" borderId="39" xfId="3" applyNumberFormat="1" applyFont="1" applyFill="1" applyBorder="1" applyAlignment="1">
      <alignment horizontal="center" vertical="center" textRotation="255" wrapText="1"/>
    </xf>
    <xf numFmtId="0" fontId="8" fillId="0" borderId="10" xfId="6" applyFont="1" applyBorder="1" applyAlignment="1">
      <alignment horizontal="left" vertical="center" wrapText="1" indent="1"/>
    </xf>
    <xf numFmtId="0" fontId="8" fillId="0" borderId="49" xfId="6" applyFont="1" applyBorder="1" applyAlignment="1">
      <alignment horizontal="left" vertical="center" wrapText="1" indent="1"/>
    </xf>
    <xf numFmtId="0" fontId="8" fillId="0" borderId="106" xfId="6" applyFont="1" applyBorder="1" applyAlignment="1">
      <alignment horizontal="left" vertical="center" wrapText="1" indent="1"/>
    </xf>
    <xf numFmtId="178" fontId="32" fillId="4" borderId="12" xfId="3" applyNumberFormat="1" applyFont="1" applyFill="1" applyBorder="1" applyAlignment="1">
      <alignment horizontal="left" vertical="center" wrapText="1" indent="1"/>
    </xf>
    <xf numFmtId="178" fontId="32" fillId="4" borderId="0" xfId="3" applyNumberFormat="1" applyFont="1" applyFill="1" applyBorder="1" applyAlignment="1">
      <alignment horizontal="left" vertical="center" wrapText="1" indent="1"/>
    </xf>
    <xf numFmtId="178" fontId="32" fillId="4" borderId="98" xfId="3" applyNumberFormat="1" applyFont="1" applyFill="1" applyBorder="1" applyAlignment="1">
      <alignment horizontal="left" vertical="center" wrapText="1" indent="1"/>
    </xf>
    <xf numFmtId="2" fontId="15" fillId="4" borderId="0" xfId="3" applyNumberFormat="1" applyFont="1" applyFill="1" applyBorder="1" applyAlignment="1">
      <alignment horizontal="center" vertical="center"/>
    </xf>
    <xf numFmtId="2" fontId="15" fillId="4" borderId="1" xfId="3" applyNumberFormat="1" applyFont="1" applyFill="1" applyBorder="1" applyAlignment="1">
      <alignment horizontal="center" vertical="center"/>
    </xf>
    <xf numFmtId="0" fontId="8" fillId="4" borderId="7" xfId="3" applyFont="1" applyFill="1" applyBorder="1" applyAlignment="1">
      <alignment horizontal="distributed" vertical="center" wrapText="1" indent="1" justifyLastLine="1"/>
    </xf>
    <xf numFmtId="0" fontId="8" fillId="4" borderId="2" xfId="3" applyFont="1" applyFill="1" applyBorder="1" applyAlignment="1">
      <alignment horizontal="distributed" vertical="center" wrapText="1" indent="1" justifyLastLine="1"/>
    </xf>
    <xf numFmtId="0" fontId="8" fillId="4" borderId="97" xfId="3" applyFont="1" applyFill="1" applyBorder="1" applyAlignment="1">
      <alignment horizontal="distributed" vertical="center" wrapText="1" indent="1" justifyLastLine="1"/>
    </xf>
    <xf numFmtId="0" fontId="8" fillId="4" borderId="48" xfId="3" applyFont="1" applyFill="1" applyBorder="1" applyAlignment="1">
      <alignment horizontal="distributed" vertical="center" wrapText="1" indent="1" justifyLastLine="1"/>
    </xf>
    <xf numFmtId="0" fontId="8" fillId="4" borderId="26" xfId="3" applyFont="1" applyFill="1" applyBorder="1" applyAlignment="1">
      <alignment horizontal="distributed" vertical="center" wrapText="1" indent="1" justifyLastLine="1"/>
    </xf>
    <xf numFmtId="0" fontId="8" fillId="4" borderId="131" xfId="3" applyFont="1" applyFill="1" applyBorder="1" applyAlignment="1">
      <alignment horizontal="distributed" vertical="center" wrapText="1" indent="1" justifyLastLine="1"/>
    </xf>
    <xf numFmtId="0" fontId="15" fillId="0" borderId="31" xfId="3" applyFont="1" applyFill="1" applyBorder="1" applyAlignment="1">
      <alignment horizontal="center" vertical="center"/>
    </xf>
    <xf numFmtId="0" fontId="15" fillId="0" borderId="0" xfId="3" applyFont="1" applyFill="1" applyBorder="1" applyAlignment="1">
      <alignment horizontal="center" vertical="center"/>
    </xf>
    <xf numFmtId="0" fontId="8" fillId="4" borderId="31" xfId="3" applyFont="1" applyFill="1" applyBorder="1" applyAlignment="1">
      <alignment horizontal="left" vertical="center"/>
    </xf>
    <xf numFmtId="0" fontId="8" fillId="4" borderId="108" xfId="3" applyFont="1" applyFill="1" applyBorder="1" applyAlignment="1">
      <alignment horizontal="left" vertical="center"/>
    </xf>
    <xf numFmtId="0" fontId="8" fillId="4" borderId="0" xfId="3" applyFont="1" applyFill="1" applyBorder="1" applyAlignment="1">
      <alignment horizontal="left" vertical="center"/>
    </xf>
    <xf numFmtId="0" fontId="8" fillId="4" borderId="98" xfId="3" applyFont="1" applyFill="1" applyBorder="1" applyAlignment="1">
      <alignment horizontal="left" vertical="center"/>
    </xf>
    <xf numFmtId="0" fontId="8" fillId="4" borderId="0" xfId="3" applyFont="1" applyFill="1" applyBorder="1" applyAlignment="1">
      <alignment vertical="center"/>
    </xf>
    <xf numFmtId="0" fontId="8" fillId="4" borderId="98" xfId="3" applyFont="1" applyFill="1" applyBorder="1" applyAlignment="1">
      <alignment vertical="center"/>
    </xf>
    <xf numFmtId="178" fontId="8" fillId="4" borderId="12" xfId="3" quotePrefix="1" applyNumberFormat="1" applyFont="1" applyFill="1" applyBorder="1" applyAlignment="1">
      <alignment horizontal="right" vertical="center"/>
    </xf>
    <xf numFmtId="178" fontId="8" fillId="4" borderId="0" xfId="3" quotePrefix="1" applyNumberFormat="1" applyFont="1" applyFill="1" applyBorder="1" applyAlignment="1">
      <alignment horizontal="right" vertical="center"/>
    </xf>
    <xf numFmtId="178" fontId="8" fillId="4" borderId="17" xfId="3" quotePrefix="1" applyNumberFormat="1" applyFont="1" applyFill="1" applyBorder="1" applyAlignment="1">
      <alignment horizontal="right" vertical="center"/>
    </xf>
    <xf numFmtId="178" fontId="8" fillId="4" borderId="1" xfId="3" quotePrefix="1" applyNumberFormat="1" applyFont="1" applyFill="1" applyBorder="1" applyAlignment="1">
      <alignment horizontal="right" vertical="center"/>
    </xf>
    <xf numFmtId="0" fontId="8" fillId="0" borderId="53" xfId="3" applyFont="1" applyFill="1" applyBorder="1" applyAlignment="1">
      <alignment horizontal="center" vertical="center"/>
    </xf>
    <xf numFmtId="0" fontId="8" fillId="0" borderId="7" xfId="3" applyFont="1" applyFill="1" applyBorder="1" applyAlignment="1">
      <alignment horizontal="center" vertical="center"/>
    </xf>
    <xf numFmtId="0" fontId="8" fillId="0" borderId="23" xfId="3" applyFont="1" applyFill="1" applyBorder="1" applyAlignment="1">
      <alignment horizontal="center" vertical="center"/>
    </xf>
    <xf numFmtId="0" fontId="8" fillId="0" borderId="12" xfId="3" applyFont="1" applyFill="1" applyBorder="1" applyAlignment="1">
      <alignment horizontal="center" vertical="center"/>
    </xf>
    <xf numFmtId="0" fontId="8" fillId="0" borderId="30" xfId="3" applyFont="1" applyFill="1" applyBorder="1" applyAlignment="1">
      <alignment horizontal="center" vertical="center"/>
    </xf>
    <xf numFmtId="0" fontId="8" fillId="0" borderId="17" xfId="3" applyFont="1" applyFill="1" applyBorder="1" applyAlignment="1">
      <alignment horizontal="center" vertical="center"/>
    </xf>
    <xf numFmtId="0" fontId="8" fillId="0" borderId="34" xfId="3" applyFont="1" applyFill="1" applyBorder="1" applyAlignment="1">
      <alignment horizontal="center" vertical="center"/>
    </xf>
    <xf numFmtId="0" fontId="8" fillId="0" borderId="49" xfId="3" applyFont="1" applyFill="1" applyBorder="1" applyAlignment="1">
      <alignment horizontal="center" vertical="center"/>
    </xf>
    <xf numFmtId="0" fontId="8" fillId="0" borderId="8" xfId="3" applyFont="1" applyFill="1" applyBorder="1" applyAlignment="1">
      <alignment horizontal="center" vertical="center"/>
    </xf>
    <xf numFmtId="0" fontId="2" fillId="4" borderId="0" xfId="3" applyFont="1" applyFill="1" applyBorder="1" applyAlignment="1">
      <alignment vertical="center"/>
    </xf>
    <xf numFmtId="0" fontId="2" fillId="4" borderId="98" xfId="3" applyFont="1" applyFill="1" applyBorder="1" applyAlignment="1">
      <alignment vertical="center"/>
    </xf>
    <xf numFmtId="0" fontId="2" fillId="4" borderId="1" xfId="3" applyFont="1" applyFill="1" applyBorder="1" applyAlignment="1">
      <alignment vertical="center"/>
    </xf>
    <xf numFmtId="0" fontId="2" fillId="4" borderId="96" xfId="3" applyFont="1" applyFill="1" applyBorder="1" applyAlignment="1">
      <alignment vertical="center"/>
    </xf>
    <xf numFmtId="0" fontId="2" fillId="4" borderId="7" xfId="3" applyFont="1" applyFill="1" applyBorder="1" applyAlignment="1">
      <alignment horizontal="distributed" vertical="center" indent="2"/>
    </xf>
    <xf numFmtId="0" fontId="2" fillId="4" borderId="2" xfId="3" applyFont="1" applyFill="1" applyBorder="1" applyAlignment="1">
      <alignment horizontal="distributed" vertical="center" indent="2"/>
    </xf>
    <xf numFmtId="0" fontId="2" fillId="4" borderId="24" xfId="3" applyFont="1" applyFill="1" applyBorder="1" applyAlignment="1">
      <alignment horizontal="distributed" vertical="center" indent="2"/>
    </xf>
    <xf numFmtId="0" fontId="2" fillId="4" borderId="17" xfId="3" applyFont="1" applyFill="1" applyBorder="1" applyAlignment="1">
      <alignment horizontal="distributed" vertical="center" indent="2"/>
    </xf>
    <xf numFmtId="0" fontId="2" fillId="4" borderId="1" xfId="3" applyFont="1" applyFill="1" applyBorder="1" applyAlignment="1">
      <alignment horizontal="distributed" vertical="center" indent="2"/>
    </xf>
    <xf numFmtId="0" fontId="2" fillId="4" borderId="35" xfId="3" applyFont="1" applyFill="1" applyBorder="1" applyAlignment="1">
      <alignment horizontal="distributed" vertical="center" indent="2"/>
    </xf>
    <xf numFmtId="0" fontId="8" fillId="4" borderId="7" xfId="3" applyFont="1" applyFill="1" applyBorder="1" applyAlignment="1">
      <alignment horizontal="distributed" vertical="center" indent="1"/>
    </xf>
    <xf numFmtId="0" fontId="8" fillId="4" borderId="2" xfId="3" applyFont="1" applyFill="1" applyBorder="1" applyAlignment="1">
      <alignment horizontal="distributed" vertical="center" indent="1"/>
    </xf>
    <xf numFmtId="0" fontId="8" fillId="4" borderId="24" xfId="3" applyFont="1" applyFill="1" applyBorder="1" applyAlignment="1">
      <alignment horizontal="distributed" vertical="center" indent="1"/>
    </xf>
    <xf numFmtId="0" fontId="8" fillId="4" borderId="17" xfId="3" applyFont="1" applyFill="1" applyBorder="1" applyAlignment="1">
      <alignment horizontal="distributed" vertical="center" indent="1"/>
    </xf>
    <xf numFmtId="0" fontId="8" fillId="4" borderId="1" xfId="3" applyFont="1" applyFill="1" applyBorder="1" applyAlignment="1">
      <alignment horizontal="distributed" vertical="center" indent="1"/>
    </xf>
    <xf numFmtId="0" fontId="8" fillId="4" borderId="35" xfId="3" applyFont="1" applyFill="1" applyBorder="1" applyAlignment="1">
      <alignment horizontal="distributed" vertical="center" indent="1"/>
    </xf>
    <xf numFmtId="178" fontId="8" fillId="0" borderId="3" xfId="3" applyNumberFormat="1" applyFont="1" applyFill="1" applyBorder="1" applyAlignment="1">
      <alignment horizontal="center" vertical="center"/>
    </xf>
    <xf numFmtId="178" fontId="8" fillId="0" borderId="4" xfId="3" applyNumberFormat="1" applyFont="1" applyFill="1" applyBorder="1" applyAlignment="1">
      <alignment horizontal="center" vertical="center"/>
    </xf>
    <xf numFmtId="178" fontId="8" fillId="0" borderId="112" xfId="3" applyNumberFormat="1" applyFont="1" applyFill="1" applyBorder="1" applyAlignment="1">
      <alignment horizontal="center" vertical="center"/>
    </xf>
    <xf numFmtId="178" fontId="32" fillId="4" borderId="12" xfId="3" applyNumberFormat="1" applyFont="1" applyFill="1" applyBorder="1" applyAlignment="1">
      <alignment horizontal="left" vertical="center" indent="1"/>
    </xf>
    <xf numFmtId="178" fontId="32" fillId="4" borderId="0" xfId="3" applyNumberFormat="1" applyFont="1" applyFill="1" applyBorder="1" applyAlignment="1">
      <alignment horizontal="left" vertical="center" indent="1"/>
    </xf>
    <xf numFmtId="178" fontId="32" fillId="4" borderId="98" xfId="3" applyNumberFormat="1" applyFont="1" applyFill="1" applyBorder="1" applyAlignment="1">
      <alignment horizontal="left" vertical="center" indent="1"/>
    </xf>
    <xf numFmtId="0" fontId="14" fillId="4" borderId="92" xfId="3" applyFont="1" applyFill="1" applyBorder="1" applyAlignment="1">
      <alignment horizontal="center" vertical="center" textRotation="255"/>
    </xf>
    <xf numFmtId="0" fontId="14" fillId="4" borderId="24" xfId="3" applyFont="1" applyFill="1" applyBorder="1" applyAlignment="1">
      <alignment horizontal="center" vertical="center" textRotation="255"/>
    </xf>
    <xf numFmtId="0" fontId="14" fillId="4" borderId="93" xfId="3" applyFont="1" applyFill="1" applyBorder="1" applyAlignment="1">
      <alignment horizontal="center" vertical="center" textRotation="255"/>
    </xf>
    <xf numFmtId="0" fontId="14" fillId="4" borderId="6" xfId="3" applyFont="1" applyFill="1" applyBorder="1" applyAlignment="1">
      <alignment horizontal="center" vertical="center" textRotation="255"/>
    </xf>
    <xf numFmtId="2" fontId="15" fillId="4" borderId="2" xfId="3" applyNumberFormat="1" applyFont="1" applyFill="1" applyBorder="1" applyAlignment="1">
      <alignment horizontal="center" vertical="center"/>
    </xf>
    <xf numFmtId="0" fontId="2" fillId="4" borderId="2" xfId="3" applyFont="1" applyFill="1" applyBorder="1" applyAlignment="1">
      <alignment vertical="center"/>
    </xf>
    <xf numFmtId="0" fontId="2" fillId="4" borderId="97" xfId="3" applyFont="1" applyFill="1" applyBorder="1" applyAlignment="1">
      <alignment vertical="center"/>
    </xf>
    <xf numFmtId="0" fontId="8" fillId="4" borderId="48" xfId="3" applyFont="1" applyFill="1" applyBorder="1" applyAlignment="1">
      <alignment horizontal="center" vertical="center"/>
    </xf>
    <xf numFmtId="0" fontId="8" fillId="4" borderId="26" xfId="3" applyFont="1" applyFill="1" applyBorder="1" applyAlignment="1">
      <alignment horizontal="center" vertical="center"/>
    </xf>
    <xf numFmtId="0" fontId="8" fillId="4" borderId="28" xfId="3" applyFont="1" applyFill="1" applyBorder="1" applyAlignment="1">
      <alignment horizontal="center" vertical="center"/>
    </xf>
    <xf numFmtId="2" fontId="8" fillId="4" borderId="58" xfId="3" applyNumberFormat="1" applyFont="1" applyFill="1" applyBorder="1" applyAlignment="1">
      <alignment horizontal="center" vertical="center"/>
    </xf>
    <xf numFmtId="2" fontId="8" fillId="4" borderId="71" xfId="3" applyNumberFormat="1" applyFont="1" applyFill="1" applyBorder="1" applyAlignment="1">
      <alignment horizontal="center" vertical="center"/>
    </xf>
    <xf numFmtId="2" fontId="8" fillId="4" borderId="73" xfId="3" applyNumberFormat="1" applyFont="1" applyFill="1" applyBorder="1" applyAlignment="1">
      <alignment horizontal="center" vertical="center"/>
    </xf>
    <xf numFmtId="178" fontId="15" fillId="0" borderId="65" xfId="3" applyNumberFormat="1" applyFont="1" applyFill="1" applyBorder="1" applyAlignment="1">
      <alignment horizontal="center" vertical="center"/>
    </xf>
    <xf numFmtId="178" fontId="15" fillId="0" borderId="55" xfId="3" applyNumberFormat="1" applyFont="1" applyFill="1" applyBorder="1" applyAlignment="1">
      <alignment horizontal="center" vertical="center"/>
    </xf>
    <xf numFmtId="178" fontId="15" fillId="0" borderId="70" xfId="3" applyNumberFormat="1" applyFont="1" applyFill="1" applyBorder="1" applyAlignment="1">
      <alignment horizontal="center" vertical="center"/>
    </xf>
    <xf numFmtId="0" fontId="8" fillId="0" borderId="3" xfId="3" applyFont="1" applyFill="1" applyBorder="1" applyAlignment="1">
      <alignment horizontal="center" vertical="center"/>
    </xf>
    <xf numFmtId="0" fontId="8" fillId="0" borderId="18" xfId="3" applyFont="1" applyFill="1" applyBorder="1" applyAlignment="1">
      <alignment horizontal="center" vertical="center"/>
    </xf>
    <xf numFmtId="0" fontId="8" fillId="0" borderId="64" xfId="3" applyFont="1" applyFill="1" applyBorder="1" applyAlignment="1">
      <alignment horizontal="center" vertical="center"/>
    </xf>
    <xf numFmtId="178" fontId="8" fillId="4" borderId="137" xfId="3" applyNumberFormat="1" applyFont="1" applyFill="1" applyBorder="1" applyAlignment="1">
      <alignment horizontal="center" vertical="center" wrapText="1"/>
    </xf>
    <xf numFmtId="178" fontId="8" fillId="4" borderId="71" xfId="3" applyNumberFormat="1" applyFont="1" applyFill="1" applyBorder="1" applyAlignment="1">
      <alignment horizontal="center" vertical="center" wrapText="1"/>
    </xf>
    <xf numFmtId="178" fontId="8" fillId="4" borderId="72" xfId="3" applyNumberFormat="1" applyFont="1" applyFill="1" applyBorder="1" applyAlignment="1">
      <alignment horizontal="center" vertical="center" wrapText="1"/>
    </xf>
    <xf numFmtId="178" fontId="8" fillId="4" borderId="60" xfId="3" applyNumberFormat="1" applyFont="1" applyFill="1" applyBorder="1" applyAlignment="1">
      <alignment horizontal="center" vertical="center" wrapText="1"/>
    </xf>
    <xf numFmtId="178" fontId="8" fillId="4" borderId="73" xfId="3" applyNumberFormat="1" applyFont="1" applyFill="1" applyBorder="1" applyAlignment="1">
      <alignment horizontal="center" vertical="center" wrapText="1"/>
    </xf>
    <xf numFmtId="178" fontId="8" fillId="4" borderId="74" xfId="3" applyNumberFormat="1" applyFont="1" applyFill="1" applyBorder="1" applyAlignment="1">
      <alignment horizontal="center" vertical="center" wrapText="1"/>
    </xf>
    <xf numFmtId="0" fontId="2" fillId="0" borderId="24" xfId="3" applyFont="1" applyBorder="1" applyAlignment="1">
      <alignment horizontal="center" vertical="center" textRotation="255"/>
    </xf>
    <xf numFmtId="0" fontId="2" fillId="0" borderId="6" xfId="3" applyFont="1" applyBorder="1" applyAlignment="1">
      <alignment horizontal="center" vertical="center" textRotation="255"/>
    </xf>
    <xf numFmtId="0" fontId="2" fillId="0" borderId="35" xfId="3" applyFont="1" applyBorder="1" applyAlignment="1">
      <alignment horizontal="center" vertical="center" textRotation="255"/>
    </xf>
    <xf numFmtId="0" fontId="8" fillId="0" borderId="47" xfId="6" applyFont="1" applyBorder="1" applyAlignment="1">
      <alignment horizontal="left" vertical="center" wrapText="1" indent="1"/>
    </xf>
    <xf numFmtId="0" fontId="8" fillId="0" borderId="31" xfId="6" applyFont="1" applyBorder="1" applyAlignment="1">
      <alignment horizontal="left" vertical="center" wrapText="1" indent="1"/>
    </xf>
    <xf numFmtId="0" fontId="8" fillId="0" borderId="108" xfId="6" applyFont="1" applyBorder="1" applyAlignment="1">
      <alignment horizontal="left" vertical="center" wrapText="1" indent="1"/>
    </xf>
    <xf numFmtId="0" fontId="8" fillId="0" borderId="48" xfId="6" applyFont="1" applyBorder="1" applyAlignment="1">
      <alignment horizontal="left" vertical="center" wrapText="1" indent="1"/>
    </xf>
    <xf numFmtId="0" fontId="8" fillId="0" borderId="26" xfId="6" applyFont="1" applyBorder="1" applyAlignment="1">
      <alignment horizontal="left" vertical="center" wrapText="1" indent="1"/>
    </xf>
    <xf numFmtId="0" fontId="8" fillId="0" borderId="131" xfId="6" applyFont="1" applyBorder="1" applyAlignment="1">
      <alignment horizontal="left" vertical="center" wrapText="1" indent="1"/>
    </xf>
    <xf numFmtId="0" fontId="8" fillId="0" borderId="38" xfId="6" applyFont="1" applyBorder="1" applyAlignment="1">
      <alignment horizontal="left" vertical="top" wrapText="1" indent="1"/>
    </xf>
    <xf numFmtId="0" fontId="8" fillId="0" borderId="19" xfId="6" applyFont="1" applyBorder="1" applyAlignment="1">
      <alignment horizontal="left" vertical="top" wrapText="1" indent="1"/>
    </xf>
    <xf numFmtId="0" fontId="8" fillId="0" borderId="100" xfId="6" applyFont="1" applyBorder="1" applyAlignment="1">
      <alignment horizontal="left" vertical="top" wrapText="1" indent="1"/>
    </xf>
    <xf numFmtId="49" fontId="8" fillId="4" borderId="92" xfId="3" applyNumberFormat="1" applyFont="1" applyFill="1" applyBorder="1" applyAlignment="1">
      <alignment horizontal="center" vertical="center" textRotation="255" wrapText="1"/>
    </xf>
    <xf numFmtId="49" fontId="8" fillId="4" borderId="24" xfId="3" applyNumberFormat="1" applyFont="1" applyFill="1" applyBorder="1" applyAlignment="1">
      <alignment horizontal="center" vertical="center" textRotation="255" wrapText="1"/>
    </xf>
    <xf numFmtId="49" fontId="8" fillId="4" borderId="93" xfId="3" applyNumberFormat="1" applyFont="1" applyFill="1" applyBorder="1" applyAlignment="1">
      <alignment horizontal="center" vertical="center" textRotation="255" wrapText="1"/>
    </xf>
    <xf numFmtId="49" fontId="8" fillId="4" borderId="6" xfId="3" applyNumberFormat="1" applyFont="1" applyFill="1" applyBorder="1" applyAlignment="1">
      <alignment horizontal="center" vertical="center" textRotation="255" wrapText="1"/>
    </xf>
    <xf numFmtId="49" fontId="8" fillId="4" borderId="94" xfId="3" applyNumberFormat="1" applyFont="1" applyFill="1" applyBorder="1" applyAlignment="1">
      <alignment horizontal="center" vertical="center" textRotation="255" wrapText="1"/>
    </xf>
    <xf numFmtId="49" fontId="8" fillId="4" borderId="80" xfId="3" applyNumberFormat="1" applyFont="1" applyFill="1" applyBorder="1" applyAlignment="1">
      <alignment horizontal="center" vertical="center" textRotation="255" wrapText="1"/>
    </xf>
    <xf numFmtId="0" fontId="8" fillId="0" borderId="7" xfId="6" applyFont="1" applyBorder="1" applyAlignment="1">
      <alignment horizontal="left" vertical="top" wrapText="1" indent="1"/>
    </xf>
    <xf numFmtId="0" fontId="8" fillId="0" borderId="2" xfId="6" applyFont="1" applyBorder="1" applyAlignment="1">
      <alignment horizontal="left" vertical="top" wrapText="1" indent="1"/>
    </xf>
    <xf numFmtId="0" fontId="8" fillId="0" borderId="97" xfId="6" applyFont="1" applyBorder="1" applyAlignment="1">
      <alignment horizontal="left" vertical="top" wrapText="1" indent="1"/>
    </xf>
    <xf numFmtId="0" fontId="8" fillId="0" borderId="12" xfId="6" applyFont="1" applyBorder="1" applyAlignment="1">
      <alignment horizontal="left" vertical="top" wrapText="1" indent="1"/>
    </xf>
    <xf numFmtId="0" fontId="8" fillId="0" borderId="0" xfId="6" applyFont="1" applyBorder="1" applyAlignment="1">
      <alignment horizontal="left" vertical="top" wrapText="1" indent="1"/>
    </xf>
    <xf numFmtId="0" fontId="8" fillId="0" borderId="98" xfId="6" applyFont="1" applyBorder="1" applyAlignment="1">
      <alignment horizontal="left" vertical="top" wrapText="1" indent="1"/>
    </xf>
    <xf numFmtId="0" fontId="8" fillId="0" borderId="78" xfId="6" applyFont="1" applyBorder="1" applyAlignment="1">
      <alignment horizontal="left" vertical="top" wrapText="1" indent="1"/>
    </xf>
    <xf numFmtId="0" fontId="8" fillId="0" borderId="79" xfId="6" applyFont="1" applyBorder="1" applyAlignment="1">
      <alignment horizontal="left" vertical="top" wrapText="1" indent="1"/>
    </xf>
    <xf numFmtId="0" fontId="8" fillId="0" borderId="101" xfId="6" applyFont="1" applyBorder="1" applyAlignment="1">
      <alignment horizontal="left" vertical="top" wrapText="1" indent="1"/>
    </xf>
    <xf numFmtId="0" fontId="8" fillId="4" borderId="5" xfId="3" applyFont="1" applyFill="1" applyBorder="1" applyAlignment="1">
      <alignment horizontal="distributed" vertical="center" indent="1"/>
    </xf>
    <xf numFmtId="0" fontId="8" fillId="4" borderId="51" xfId="3" applyFont="1" applyFill="1" applyBorder="1" applyAlignment="1">
      <alignment horizontal="distributed" vertical="center" indent="1"/>
    </xf>
    <xf numFmtId="0" fontId="8" fillId="4" borderId="29" xfId="3" applyFont="1" applyFill="1" applyBorder="1" applyAlignment="1">
      <alignment horizontal="center" vertical="center"/>
    </xf>
    <xf numFmtId="0" fontId="8" fillId="4" borderId="30" xfId="3" applyFont="1" applyFill="1" applyBorder="1" applyAlignment="1">
      <alignment horizontal="center" vertical="center"/>
    </xf>
    <xf numFmtId="0" fontId="8" fillId="4" borderId="33" xfId="3" applyFont="1" applyFill="1" applyBorder="1" applyAlignment="1">
      <alignment horizontal="center" vertical="center"/>
    </xf>
    <xf numFmtId="0" fontId="8" fillId="4" borderId="34" xfId="3" applyFont="1" applyFill="1" applyBorder="1" applyAlignment="1">
      <alignment horizontal="center" vertical="center"/>
    </xf>
    <xf numFmtId="0" fontId="8" fillId="0" borderId="53" xfId="3" applyFont="1" applyFill="1" applyBorder="1" applyAlignment="1">
      <alignment horizontal="left" vertical="center" wrapText="1"/>
    </xf>
    <xf numFmtId="0" fontId="8" fillId="0" borderId="138" xfId="3" applyFont="1" applyFill="1" applyBorder="1" applyAlignment="1">
      <alignment horizontal="left" vertical="center" wrapText="1"/>
    </xf>
    <xf numFmtId="0" fontId="8" fillId="4" borderId="1" xfId="3" applyFont="1" applyFill="1" applyBorder="1" applyAlignment="1">
      <alignment horizontal="center" vertical="center"/>
    </xf>
    <xf numFmtId="0" fontId="8" fillId="4" borderId="35" xfId="3" applyFont="1" applyFill="1" applyBorder="1" applyAlignment="1">
      <alignment horizontal="center" vertical="center"/>
    </xf>
    <xf numFmtId="0" fontId="8" fillId="0" borderId="55" xfId="3" applyFont="1" applyFill="1" applyBorder="1" applyAlignment="1">
      <alignment horizontal="center" vertical="center"/>
    </xf>
    <xf numFmtId="0" fontId="8" fillId="0" borderId="40" xfId="3" applyFont="1" applyFill="1" applyBorder="1" applyAlignment="1">
      <alignment horizontal="center" vertical="center"/>
    </xf>
    <xf numFmtId="0" fontId="8" fillId="4" borderId="12" xfId="3" applyFont="1" applyFill="1" applyBorder="1" applyAlignment="1">
      <alignment horizontal="center" vertical="center"/>
    </xf>
    <xf numFmtId="0" fontId="8" fillId="4" borderId="17" xfId="3" applyFont="1" applyFill="1" applyBorder="1" applyAlignment="1">
      <alignment horizontal="center" vertical="center"/>
    </xf>
    <xf numFmtId="178" fontId="15" fillId="4" borderId="56" xfId="3" applyNumberFormat="1" applyFont="1" applyFill="1" applyBorder="1" applyAlignment="1">
      <alignment horizontal="center" vertical="center"/>
    </xf>
    <xf numFmtId="178" fontId="15" fillId="4" borderId="58" xfId="3" applyNumberFormat="1" applyFont="1" applyFill="1" applyBorder="1" applyAlignment="1">
      <alignment horizontal="center" vertical="center"/>
    </xf>
    <xf numFmtId="178" fontId="15" fillId="4" borderId="137" xfId="3" applyNumberFormat="1" applyFont="1" applyFill="1" applyBorder="1" applyAlignment="1">
      <alignment horizontal="center" vertical="center"/>
    </xf>
    <xf numFmtId="178" fontId="15" fillId="4" borderId="71" xfId="3" applyNumberFormat="1" applyFont="1" applyFill="1" applyBorder="1" applyAlignment="1">
      <alignment horizontal="center" vertical="center"/>
    </xf>
    <xf numFmtId="178" fontId="15" fillId="4" borderId="60" xfId="3" applyNumberFormat="1" applyFont="1" applyFill="1" applyBorder="1" applyAlignment="1">
      <alignment horizontal="center" vertical="center"/>
    </xf>
    <xf numFmtId="178" fontId="15" fillId="4" borderId="73" xfId="3" applyNumberFormat="1" applyFont="1" applyFill="1" applyBorder="1" applyAlignment="1">
      <alignment horizontal="center" vertical="center"/>
    </xf>
    <xf numFmtId="2" fontId="8" fillId="0" borderId="19" xfId="3" applyNumberFormat="1" applyFont="1" applyFill="1" applyBorder="1" applyAlignment="1">
      <alignment horizontal="center" vertical="center"/>
    </xf>
    <xf numFmtId="2" fontId="8" fillId="0" borderId="21" xfId="3" applyNumberFormat="1" applyFont="1" applyFill="1" applyBorder="1" applyAlignment="1">
      <alignment horizontal="center" vertical="center"/>
    </xf>
    <xf numFmtId="2" fontId="8" fillId="0" borderId="9" xfId="3" applyNumberFormat="1" applyFont="1" applyFill="1" applyBorder="1" applyAlignment="1">
      <alignment horizontal="center" vertical="center"/>
    </xf>
    <xf numFmtId="2" fontId="8" fillId="0" borderId="11" xfId="3" applyNumberFormat="1" applyFont="1" applyFill="1" applyBorder="1" applyAlignment="1">
      <alignment horizontal="center" vertical="center"/>
    </xf>
    <xf numFmtId="2" fontId="8" fillId="0" borderId="4" xfId="3" applyNumberFormat="1" applyFont="1" applyFill="1" applyBorder="1" applyAlignment="1">
      <alignment horizontal="center" vertical="center"/>
    </xf>
    <xf numFmtId="2" fontId="8" fillId="0" borderId="16" xfId="3" applyNumberFormat="1" applyFont="1" applyFill="1" applyBorder="1" applyAlignment="1">
      <alignment horizontal="center" vertical="center"/>
    </xf>
    <xf numFmtId="2" fontId="8" fillId="0" borderId="31" xfId="3" applyNumberFormat="1" applyFont="1" applyFill="1" applyBorder="1" applyAlignment="1">
      <alignment horizontal="center" vertical="center"/>
    </xf>
    <xf numFmtId="2" fontId="8" fillId="0" borderId="32" xfId="3" applyNumberFormat="1" applyFont="1" applyFill="1" applyBorder="1" applyAlignment="1">
      <alignment horizontal="center" vertical="center"/>
    </xf>
    <xf numFmtId="0" fontId="8" fillId="4" borderId="71" xfId="3" applyFont="1" applyFill="1" applyBorder="1" applyAlignment="1">
      <alignment horizontal="center" vertical="center" wrapText="1"/>
    </xf>
    <xf numFmtId="0" fontId="8" fillId="4" borderId="29" xfId="3" applyFont="1" applyFill="1" applyBorder="1" applyAlignment="1">
      <alignment horizontal="center" vertical="center" wrapText="1"/>
    </xf>
    <xf numFmtId="0" fontId="8" fillId="4" borderId="73" xfId="3" applyFont="1" applyFill="1" applyBorder="1" applyAlignment="1">
      <alignment horizontal="center" vertical="center" wrapText="1"/>
    </xf>
    <xf numFmtId="0" fontId="8" fillId="4" borderId="33" xfId="3" applyFont="1" applyFill="1" applyBorder="1" applyAlignment="1">
      <alignment horizontal="center" vertical="center" wrapText="1"/>
    </xf>
    <xf numFmtId="0" fontId="8" fillId="4" borderId="57" xfId="3" applyFont="1" applyFill="1" applyBorder="1" applyAlignment="1">
      <alignment horizontal="distributed" vertical="center" indent="1"/>
    </xf>
    <xf numFmtId="0" fontId="8" fillId="4" borderId="49" xfId="3" applyFont="1" applyFill="1" applyBorder="1" applyAlignment="1">
      <alignment horizontal="distributed" vertical="center" indent="1"/>
    </xf>
    <xf numFmtId="0" fontId="8" fillId="4" borderId="50" xfId="3" applyFont="1" applyFill="1" applyBorder="1" applyAlignment="1">
      <alignment horizontal="distributed" vertical="center" indent="1"/>
    </xf>
    <xf numFmtId="0" fontId="8" fillId="4" borderId="0" xfId="3" applyFont="1" applyFill="1" applyBorder="1" applyAlignment="1">
      <alignment horizontal="center" vertical="center"/>
    </xf>
    <xf numFmtId="0" fontId="8" fillId="4" borderId="6" xfId="3" applyFont="1" applyFill="1" applyBorder="1" applyAlignment="1">
      <alignment horizontal="center" vertical="center"/>
    </xf>
    <xf numFmtId="0" fontId="8" fillId="0" borderId="5" xfId="3" applyFont="1" applyFill="1" applyBorder="1" applyAlignment="1">
      <alignment horizontal="center" vertical="center"/>
    </xf>
    <xf numFmtId="178" fontId="15" fillId="4" borderId="59" xfId="3" applyNumberFormat="1" applyFont="1" applyFill="1" applyBorder="1" applyAlignment="1">
      <alignment horizontal="center" vertical="center"/>
    </xf>
    <xf numFmtId="178" fontId="15" fillId="4" borderId="72" xfId="3" applyNumberFormat="1" applyFont="1" applyFill="1" applyBorder="1" applyAlignment="1">
      <alignment horizontal="center" vertical="center"/>
    </xf>
    <xf numFmtId="178" fontId="15" fillId="4" borderId="74" xfId="3" applyNumberFormat="1" applyFont="1" applyFill="1" applyBorder="1" applyAlignment="1">
      <alignment horizontal="center" vertical="center"/>
    </xf>
    <xf numFmtId="0" fontId="8" fillId="0" borderId="26" xfId="3" applyFont="1" applyFill="1" applyBorder="1" applyAlignment="1">
      <alignment horizontal="right" vertical="center"/>
    </xf>
    <xf numFmtId="185" fontId="8" fillId="0" borderId="26" xfId="3" applyNumberFormat="1" applyFont="1" applyFill="1" applyBorder="1" applyAlignment="1">
      <alignment horizontal="center" vertical="center"/>
    </xf>
    <xf numFmtId="0" fontId="8" fillId="0" borderId="9" xfId="3" applyFont="1" applyFill="1" applyBorder="1" applyAlignment="1">
      <alignment vertical="center"/>
    </xf>
    <xf numFmtId="0" fontId="8" fillId="0" borderId="11" xfId="3" applyFont="1" applyFill="1" applyBorder="1" applyAlignment="1">
      <alignment vertical="center"/>
    </xf>
    <xf numFmtId="0" fontId="20" fillId="4" borderId="135" xfId="3" applyFont="1" applyFill="1" applyBorder="1" applyAlignment="1">
      <alignment horizontal="center" vertical="center" textRotation="255"/>
    </xf>
    <xf numFmtId="0" fontId="20" fillId="4" borderId="68" xfId="3" applyFont="1" applyFill="1" applyBorder="1" applyAlignment="1">
      <alignment horizontal="center" vertical="center" textRotation="255"/>
    </xf>
    <xf numFmtId="0" fontId="20" fillId="4" borderId="105" xfId="3" applyFont="1" applyFill="1" applyBorder="1" applyAlignment="1">
      <alignment horizontal="center" vertical="center" textRotation="255"/>
    </xf>
    <xf numFmtId="0" fontId="20" fillId="4" borderId="39" xfId="3" applyFont="1" applyFill="1" applyBorder="1" applyAlignment="1">
      <alignment horizontal="center" vertical="center" textRotation="255"/>
    </xf>
    <xf numFmtId="0" fontId="20" fillId="4" borderId="107" xfId="3" applyFont="1" applyFill="1" applyBorder="1" applyAlignment="1">
      <alignment horizontal="center" vertical="center" textRotation="255"/>
    </xf>
    <xf numFmtId="0" fontId="20" fillId="4" borderId="77" xfId="3" applyFont="1" applyFill="1" applyBorder="1" applyAlignment="1">
      <alignment horizontal="center" vertical="center" textRotation="255"/>
    </xf>
    <xf numFmtId="0" fontId="8" fillId="4" borderId="10" xfId="3" applyFont="1" applyFill="1" applyBorder="1" applyAlignment="1">
      <alignment horizontal="distributed" vertical="center" indent="1"/>
    </xf>
    <xf numFmtId="0" fontId="15" fillId="4" borderId="20" xfId="3" applyFont="1" applyFill="1" applyBorder="1" applyAlignment="1">
      <alignment horizontal="distributed" vertical="center" indent="1"/>
    </xf>
    <xf numFmtId="0" fontId="15" fillId="4" borderId="53" xfId="3" applyFont="1" applyFill="1" applyBorder="1" applyAlignment="1">
      <alignment horizontal="distributed" vertical="center" indent="1"/>
    </xf>
    <xf numFmtId="49" fontId="12" fillId="2" borderId="127" xfId="3" quotePrefix="1" applyNumberFormat="1" applyFont="1" applyFill="1" applyBorder="1" applyAlignment="1">
      <alignment horizontal="distributed" vertical="center" indent="1"/>
    </xf>
    <xf numFmtId="49" fontId="12" fillId="2" borderId="128" xfId="3" quotePrefix="1" applyNumberFormat="1" applyFont="1" applyFill="1" applyBorder="1" applyAlignment="1">
      <alignment horizontal="distributed" vertical="center" indent="1"/>
    </xf>
    <xf numFmtId="183" fontId="20" fillId="0" borderId="20" xfId="3" applyNumberFormat="1" applyFont="1" applyFill="1" applyBorder="1" applyAlignment="1">
      <alignment horizontal="center" vertical="center"/>
    </xf>
    <xf numFmtId="183" fontId="20" fillId="0" borderId="53" xfId="3" applyNumberFormat="1" applyFont="1" applyFill="1" applyBorder="1" applyAlignment="1">
      <alignment horizontal="center" vertical="center"/>
    </xf>
    <xf numFmtId="41" fontId="20" fillId="0" borderId="53" xfId="11" applyNumberFormat="1" applyFont="1" applyFill="1" applyBorder="1" applyAlignment="1">
      <alignment horizontal="right" vertical="center"/>
    </xf>
    <xf numFmtId="41" fontId="20" fillId="2" borderId="53" xfId="11" applyNumberFormat="1" applyFont="1" applyFill="1" applyBorder="1" applyAlignment="1">
      <alignment horizontal="right" vertical="center"/>
    </xf>
    <xf numFmtId="180" fontId="20" fillId="0" borderId="53" xfId="3" applyNumberFormat="1" applyFont="1" applyFill="1" applyBorder="1" applyAlignment="1">
      <alignment horizontal="right" vertical="center"/>
    </xf>
    <xf numFmtId="184" fontId="20" fillId="2" borderId="53" xfId="3" applyNumberFormat="1" applyFont="1" applyFill="1" applyBorder="1" applyAlignment="1">
      <alignment vertical="center"/>
    </xf>
    <xf numFmtId="182" fontId="20" fillId="2" borderId="53" xfId="8" applyNumberFormat="1" applyFont="1" applyFill="1" applyBorder="1" applyAlignment="1">
      <alignment horizontal="center" vertical="center"/>
    </xf>
    <xf numFmtId="182" fontId="20" fillId="2" borderId="54" xfId="8" applyNumberFormat="1" applyFont="1" applyFill="1" applyBorder="1" applyAlignment="1">
      <alignment horizontal="center" vertical="center"/>
    </xf>
    <xf numFmtId="0" fontId="20" fillId="0" borderId="12" xfId="3" applyFont="1" applyFill="1" applyBorder="1" applyAlignment="1">
      <alignment horizontal="left" vertical="center" indent="1"/>
    </xf>
    <xf numFmtId="0" fontId="20" fillId="0" borderId="0" xfId="3" applyFont="1" applyFill="1" applyBorder="1" applyAlignment="1">
      <alignment horizontal="left" vertical="center" indent="1"/>
    </xf>
    <xf numFmtId="0" fontId="20" fillId="0" borderId="98" xfId="3" applyFont="1" applyFill="1" applyBorder="1" applyAlignment="1">
      <alignment horizontal="left" vertical="center" indent="1"/>
    </xf>
    <xf numFmtId="0" fontId="20" fillId="0" borderId="17" xfId="3" applyFont="1" applyFill="1" applyBorder="1" applyAlignment="1">
      <alignment horizontal="left" vertical="center" indent="1"/>
    </xf>
    <xf numFmtId="0" fontId="20" fillId="0" borderId="1" xfId="3" applyFont="1" applyFill="1" applyBorder="1" applyAlignment="1">
      <alignment horizontal="left" vertical="center" indent="1"/>
    </xf>
    <xf numFmtId="0" fontId="20" fillId="0" borderId="96" xfId="3" applyFont="1" applyFill="1" applyBorder="1" applyAlignment="1">
      <alignment horizontal="left" vertical="center" indent="1"/>
    </xf>
    <xf numFmtId="183" fontId="20" fillId="0" borderId="27" xfId="3" applyNumberFormat="1" applyFont="1" applyFill="1" applyBorder="1" applyAlignment="1">
      <alignment horizontal="center" vertical="center"/>
    </xf>
    <xf numFmtId="183" fontId="20" fillId="0" borderId="64" xfId="3" applyNumberFormat="1" applyFont="1" applyFill="1" applyBorder="1" applyAlignment="1">
      <alignment horizontal="center" vertical="center"/>
    </xf>
    <xf numFmtId="41" fontId="20" fillId="0" borderId="64" xfId="11" applyNumberFormat="1" applyFont="1" applyFill="1" applyBorder="1" applyAlignment="1">
      <alignment horizontal="right" vertical="center"/>
    </xf>
    <xf numFmtId="41" fontId="20" fillId="2" borderId="64" xfId="11" applyNumberFormat="1" applyFont="1" applyFill="1" applyBorder="1" applyAlignment="1">
      <alignment horizontal="right" vertical="center"/>
    </xf>
    <xf numFmtId="180" fontId="20" fillId="0" borderId="64" xfId="3" applyNumberFormat="1" applyFont="1" applyFill="1" applyBorder="1" applyAlignment="1">
      <alignment horizontal="right" vertical="center"/>
    </xf>
    <xf numFmtId="181" fontId="20" fillId="2" borderId="64" xfId="3" applyNumberFormat="1" applyFont="1" applyFill="1" applyBorder="1" applyAlignment="1">
      <alignment vertical="center"/>
    </xf>
    <xf numFmtId="182" fontId="20" fillId="2" borderId="64" xfId="8" applyNumberFormat="1" applyFont="1" applyFill="1" applyBorder="1" applyAlignment="1">
      <alignment horizontal="center" vertical="center"/>
    </xf>
    <xf numFmtId="182" fontId="20" fillId="2" borderId="69" xfId="8" applyNumberFormat="1" applyFont="1" applyFill="1" applyBorder="1" applyAlignment="1">
      <alignment horizontal="center" vertical="center"/>
    </xf>
    <xf numFmtId="183" fontId="20" fillId="0" borderId="5" xfId="3" applyNumberFormat="1" applyFont="1" applyFill="1" applyBorder="1" applyAlignment="1">
      <alignment horizontal="center" vertical="center"/>
    </xf>
    <xf numFmtId="183" fontId="20" fillId="0" borderId="51" xfId="3" applyNumberFormat="1" applyFont="1" applyFill="1" applyBorder="1" applyAlignment="1">
      <alignment horizontal="center" vertical="center"/>
    </xf>
    <xf numFmtId="41" fontId="20" fillId="0" borderId="51" xfId="11" applyNumberFormat="1" applyFont="1" applyFill="1" applyBorder="1" applyAlignment="1">
      <alignment horizontal="right" vertical="center"/>
    </xf>
    <xf numFmtId="41" fontId="20" fillId="2" borderId="51" xfId="11" applyNumberFormat="1" applyFont="1" applyFill="1" applyBorder="1" applyAlignment="1">
      <alignment horizontal="right" vertical="center"/>
    </xf>
    <xf numFmtId="180" fontId="20" fillId="0" borderId="51" xfId="3" applyNumberFormat="1" applyFont="1" applyFill="1" applyBorder="1" applyAlignment="1">
      <alignment horizontal="right" vertical="center"/>
    </xf>
    <xf numFmtId="184" fontId="20" fillId="2" borderId="51" xfId="3" applyNumberFormat="1" applyFont="1" applyFill="1" applyBorder="1" applyAlignment="1">
      <alignment vertical="center"/>
    </xf>
    <xf numFmtId="182" fontId="20" fillId="2" borderId="51" xfId="8" applyNumberFormat="1" applyFont="1" applyFill="1" applyBorder="1" applyAlignment="1">
      <alignment horizontal="center" vertical="center"/>
    </xf>
    <xf numFmtId="182" fontId="20" fillId="2" borderId="52" xfId="8" applyNumberFormat="1" applyFont="1" applyFill="1" applyBorder="1" applyAlignment="1">
      <alignment horizontal="center" vertical="center"/>
    </xf>
    <xf numFmtId="0" fontId="15" fillId="0" borderId="0" xfId="3" applyFont="1" applyFill="1" applyBorder="1" applyAlignment="1">
      <alignment vertical="center"/>
    </xf>
    <xf numFmtId="178" fontId="15" fillId="0" borderId="0" xfId="3" applyNumberFormat="1" applyFont="1" applyFill="1" applyBorder="1" applyAlignment="1">
      <alignment vertical="center"/>
    </xf>
    <xf numFmtId="0" fontId="8" fillId="0" borderId="2" xfId="3" applyFont="1" applyFill="1" applyBorder="1" applyAlignment="1">
      <alignment vertical="center"/>
    </xf>
    <xf numFmtId="0" fontId="8" fillId="0" borderId="97" xfId="3" applyFont="1" applyFill="1" applyBorder="1" applyAlignment="1">
      <alignment vertical="center"/>
    </xf>
    <xf numFmtId="0" fontId="8" fillId="0" borderId="0" xfId="3" applyFont="1" applyFill="1" applyBorder="1" applyAlignment="1">
      <alignment vertical="center"/>
    </xf>
    <xf numFmtId="0" fontId="8" fillId="0" borderId="98" xfId="3" applyFont="1" applyFill="1" applyBorder="1" applyAlignment="1">
      <alignment vertical="center"/>
    </xf>
    <xf numFmtId="0" fontId="8" fillId="0" borderId="7" xfId="3" applyFont="1" applyFill="1" applyBorder="1" applyAlignment="1">
      <alignment horizontal="left" vertical="center"/>
    </xf>
    <xf numFmtId="0" fontId="8" fillId="0" borderId="2" xfId="3" applyFont="1" applyFill="1" applyBorder="1" applyAlignment="1">
      <alignment horizontal="left" vertical="center"/>
    </xf>
    <xf numFmtId="0" fontId="8" fillId="0" borderId="12" xfId="3" applyFont="1" applyFill="1" applyBorder="1" applyAlignment="1">
      <alignment horizontal="left" vertical="center"/>
    </xf>
    <xf numFmtId="0" fontId="8" fillId="0" borderId="0" xfId="3" applyFont="1" applyFill="1" applyBorder="1" applyAlignment="1">
      <alignment horizontal="left" vertical="center"/>
    </xf>
    <xf numFmtId="0" fontId="15" fillId="0" borderId="0" xfId="3" applyNumberFormat="1" applyFont="1" applyFill="1" applyBorder="1" applyAlignment="1">
      <alignment vertical="center"/>
    </xf>
    <xf numFmtId="0" fontId="8" fillId="0" borderId="0" xfId="3" applyFont="1" applyFill="1" applyBorder="1" applyAlignment="1">
      <alignment horizontal="center" vertical="center"/>
    </xf>
    <xf numFmtId="0" fontId="15" fillId="0" borderId="2" xfId="3" applyNumberFormat="1" applyFont="1" applyFill="1" applyBorder="1" applyAlignment="1">
      <alignment vertical="center"/>
    </xf>
    <xf numFmtId="0" fontId="8" fillId="0" borderId="2" xfId="3" applyFont="1" applyFill="1" applyBorder="1" applyAlignment="1">
      <alignment horizontal="center" vertical="center"/>
    </xf>
    <xf numFmtId="0" fontId="15" fillId="0" borderId="0" xfId="3" applyFont="1" applyFill="1" applyAlignment="1">
      <alignment vertical="center"/>
    </xf>
    <xf numFmtId="0" fontId="8" fillId="0" borderId="0" xfId="3" applyFont="1" applyFill="1" applyAlignment="1">
      <alignment vertical="center"/>
    </xf>
    <xf numFmtId="0" fontId="8" fillId="0" borderId="12" xfId="3" applyFont="1" applyFill="1" applyBorder="1" applyAlignment="1">
      <alignment vertical="center"/>
    </xf>
    <xf numFmtId="0" fontId="20" fillId="4" borderId="57" xfId="3" applyFont="1" applyFill="1" applyBorder="1" applyAlignment="1">
      <alignment horizontal="center" vertical="center"/>
    </xf>
    <xf numFmtId="0" fontId="20" fillId="4" borderId="49" xfId="3" applyFont="1" applyFill="1" applyBorder="1" applyAlignment="1">
      <alignment horizontal="center" vertical="center"/>
    </xf>
    <xf numFmtId="0" fontId="20" fillId="4" borderId="61" xfId="3" applyFont="1" applyFill="1" applyBorder="1" applyAlignment="1">
      <alignment horizontal="center" vertical="center"/>
    </xf>
    <xf numFmtId="0" fontId="20" fillId="4" borderId="53" xfId="3" applyFont="1" applyFill="1" applyBorder="1" applyAlignment="1">
      <alignment horizontal="center" vertical="center"/>
    </xf>
    <xf numFmtId="180" fontId="20" fillId="4" borderId="49" xfId="3" applyNumberFormat="1" applyFont="1" applyFill="1" applyBorder="1" applyAlignment="1">
      <alignment horizontal="center" vertical="center"/>
    </xf>
    <xf numFmtId="180" fontId="20" fillId="4" borderId="53" xfId="3" applyNumberFormat="1" applyFont="1" applyFill="1" applyBorder="1" applyAlignment="1">
      <alignment horizontal="center" vertical="center"/>
    </xf>
    <xf numFmtId="180" fontId="20" fillId="4" borderId="49" xfId="3" applyNumberFormat="1" applyFont="1" applyFill="1" applyBorder="1" applyAlignment="1">
      <alignment horizontal="center" vertical="center" wrapText="1"/>
    </xf>
    <xf numFmtId="180" fontId="20" fillId="4" borderId="53" xfId="3" applyNumberFormat="1" applyFont="1" applyFill="1" applyBorder="1" applyAlignment="1">
      <alignment horizontal="center" vertical="center" wrapText="1"/>
    </xf>
    <xf numFmtId="181" fontId="20" fillId="4" borderId="49" xfId="3" applyNumberFormat="1" applyFont="1" applyFill="1" applyBorder="1" applyAlignment="1">
      <alignment horizontal="center" vertical="center" wrapText="1"/>
    </xf>
    <xf numFmtId="181" fontId="20" fillId="4" borderId="53" xfId="3" applyNumberFormat="1" applyFont="1" applyFill="1" applyBorder="1" applyAlignment="1">
      <alignment horizontal="center" vertical="center" wrapText="1"/>
    </xf>
    <xf numFmtId="182" fontId="29" fillId="4" borderId="49" xfId="8" applyNumberFormat="1" applyFont="1" applyFill="1" applyBorder="1" applyAlignment="1">
      <alignment horizontal="center" vertical="center" wrapText="1"/>
    </xf>
    <xf numFmtId="182" fontId="29" fillId="4" borderId="50" xfId="8" applyNumberFormat="1" applyFont="1" applyFill="1" applyBorder="1" applyAlignment="1">
      <alignment horizontal="center" vertical="center" wrapText="1"/>
    </xf>
    <xf numFmtId="182" fontId="29" fillId="4" borderId="53" xfId="8" applyNumberFormat="1" applyFont="1" applyFill="1" applyBorder="1" applyAlignment="1">
      <alignment horizontal="center" vertical="center" wrapText="1"/>
    </xf>
    <xf numFmtId="182" fontId="29" fillId="4" borderId="54" xfId="8" applyNumberFormat="1" applyFont="1" applyFill="1" applyBorder="1" applyAlignment="1">
      <alignment horizontal="center" vertical="center" wrapText="1"/>
    </xf>
    <xf numFmtId="0" fontId="20" fillId="4" borderId="39" xfId="3" applyFont="1" applyFill="1" applyBorder="1" applyAlignment="1">
      <alignment horizontal="center" vertical="center"/>
    </xf>
    <xf numFmtId="0" fontId="20" fillId="4" borderId="136" xfId="3" applyFont="1" applyFill="1" applyBorder="1" applyAlignment="1">
      <alignment horizontal="center" vertical="center"/>
    </xf>
    <xf numFmtId="0" fontId="20" fillId="4" borderId="13" xfId="3" applyFont="1" applyFill="1" applyBorder="1" applyAlignment="1">
      <alignment horizontal="right" vertical="center"/>
    </xf>
    <xf numFmtId="0" fontId="20" fillId="4" borderId="15" xfId="3" applyFont="1" applyFill="1" applyBorder="1" applyAlignment="1">
      <alignment horizontal="right" vertical="center"/>
    </xf>
    <xf numFmtId="0" fontId="20" fillId="4" borderId="39" xfId="3" applyFont="1" applyFill="1" applyBorder="1" applyAlignment="1">
      <alignment horizontal="right" vertical="center"/>
    </xf>
    <xf numFmtId="0" fontId="20" fillId="4" borderId="136" xfId="3" applyFont="1" applyFill="1" applyBorder="1" applyAlignment="1">
      <alignment horizontal="right" vertical="center"/>
    </xf>
    <xf numFmtId="49" fontId="8" fillId="4" borderId="133" xfId="3" applyNumberFormat="1" applyFont="1" applyFill="1" applyBorder="1" applyAlignment="1">
      <alignment horizontal="center" vertical="center" textRotation="255" wrapText="1"/>
    </xf>
    <xf numFmtId="49" fontId="8" fillId="4" borderId="59" xfId="3" applyNumberFormat="1" applyFont="1" applyFill="1" applyBorder="1" applyAlignment="1">
      <alignment horizontal="center" vertical="center" textRotation="255" wrapText="1"/>
    </xf>
    <xf numFmtId="49" fontId="8" fillId="4" borderId="125" xfId="3" applyNumberFormat="1" applyFont="1" applyFill="1" applyBorder="1" applyAlignment="1">
      <alignment horizontal="center" vertical="center" textRotation="255" wrapText="1"/>
    </xf>
    <xf numFmtId="49" fontId="8" fillId="4" borderId="72" xfId="3" applyNumberFormat="1" applyFont="1" applyFill="1" applyBorder="1" applyAlignment="1">
      <alignment horizontal="center" vertical="center" textRotation="255" wrapText="1"/>
    </xf>
    <xf numFmtId="0" fontId="8" fillId="0" borderId="51" xfId="9" applyNumberFormat="1" applyFont="1" applyFill="1" applyBorder="1" applyAlignment="1" applyProtection="1">
      <alignment vertical="center"/>
      <protection locked="0"/>
    </xf>
    <xf numFmtId="179" fontId="8" fillId="0" borderId="51" xfId="9" applyNumberFormat="1" applyFont="1" applyFill="1" applyBorder="1" applyAlignment="1">
      <alignment vertical="center"/>
    </xf>
    <xf numFmtId="0" fontId="8" fillId="4" borderId="51" xfId="9" applyNumberFormat="1" applyFont="1" applyFill="1" applyBorder="1" applyAlignment="1" applyProtection="1">
      <alignment horizontal="center" vertical="center" textRotation="255"/>
      <protection locked="0"/>
    </xf>
    <xf numFmtId="0" fontId="8" fillId="4" borderId="53" xfId="9" applyNumberFormat="1" applyFont="1" applyFill="1" applyBorder="1" applyAlignment="1" applyProtection="1">
      <alignment horizontal="center" vertical="center" textRotation="255"/>
      <protection locked="0"/>
    </xf>
    <xf numFmtId="41" fontId="19" fillId="4" borderId="49" xfId="8" applyNumberFormat="1" applyFont="1" applyFill="1" applyBorder="1" applyAlignment="1">
      <alignment vertical="center"/>
    </xf>
    <xf numFmtId="41" fontId="19" fillId="4" borderId="51" xfId="8" applyNumberFormat="1" applyFont="1" applyFill="1" applyBorder="1" applyAlignment="1">
      <alignment vertical="center"/>
    </xf>
    <xf numFmtId="41" fontId="19" fillId="4" borderId="53" xfId="8" applyNumberFormat="1" applyFont="1" applyFill="1" applyBorder="1" applyAlignment="1">
      <alignment vertical="center"/>
    </xf>
    <xf numFmtId="179" fontId="8" fillId="0" borderId="51" xfId="9" applyNumberFormat="1" applyFont="1" applyFill="1" applyBorder="1" applyAlignment="1" applyProtection="1">
      <alignment vertical="center"/>
      <protection locked="0"/>
    </xf>
    <xf numFmtId="0" fontId="19" fillId="0" borderId="137" xfId="9" applyNumberFormat="1" applyFont="1" applyFill="1" applyBorder="1" applyAlignment="1" applyProtection="1">
      <alignment horizontal="center" vertical="center" textRotation="255" wrapText="1"/>
      <protection locked="0"/>
    </xf>
    <xf numFmtId="0" fontId="19" fillId="0" borderId="71" xfId="9" applyNumberFormat="1" applyFont="1" applyFill="1" applyBorder="1" applyAlignment="1" applyProtection="1">
      <alignment horizontal="center" vertical="center" textRotation="255" wrapText="1"/>
      <protection locked="0"/>
    </xf>
    <xf numFmtId="0" fontId="19" fillId="0" borderId="60" xfId="9" applyNumberFormat="1" applyFont="1" applyFill="1" applyBorder="1" applyAlignment="1" applyProtection="1">
      <alignment horizontal="center" vertical="center" textRotation="255" wrapText="1"/>
      <protection locked="0"/>
    </xf>
    <xf numFmtId="0" fontId="19" fillId="0" borderId="73" xfId="9" applyNumberFormat="1" applyFont="1" applyFill="1" applyBorder="1" applyAlignment="1" applyProtection="1">
      <alignment horizontal="center" vertical="center" textRotation="255" wrapText="1"/>
      <protection locked="0"/>
    </xf>
    <xf numFmtId="0" fontId="8" fillId="0" borderId="53" xfId="9" applyNumberFormat="1" applyFont="1" applyFill="1" applyBorder="1" applyAlignment="1" applyProtection="1">
      <alignment vertical="center"/>
      <protection locked="0"/>
    </xf>
    <xf numFmtId="179" fontId="8" fillId="0" borderId="53" xfId="9" applyNumberFormat="1" applyFont="1" applyFill="1" applyBorder="1" applyAlignment="1">
      <alignment vertical="center"/>
    </xf>
    <xf numFmtId="41" fontId="8" fillId="0" borderId="51" xfId="9" applyNumberFormat="1" applyFont="1" applyFill="1" applyBorder="1" applyAlignment="1">
      <alignment horizontal="right" vertical="center"/>
    </xf>
    <xf numFmtId="41" fontId="8" fillId="0" borderId="53" xfId="9" applyNumberFormat="1" applyFont="1" applyFill="1" applyBorder="1" applyAlignment="1">
      <alignment horizontal="right" vertical="center"/>
    </xf>
    <xf numFmtId="41" fontId="8" fillId="4" borderId="51" xfId="9" applyNumberFormat="1" applyFont="1" applyFill="1" applyBorder="1" applyAlignment="1">
      <alignment vertical="center"/>
    </xf>
    <xf numFmtId="41" fontId="8" fillId="4" borderId="53" xfId="9" applyNumberFormat="1" applyFont="1" applyFill="1" applyBorder="1" applyAlignment="1">
      <alignment vertical="center"/>
    </xf>
    <xf numFmtId="41" fontId="8" fillId="0" borderId="49" xfId="9" applyNumberFormat="1" applyFont="1" applyFill="1" applyBorder="1" applyAlignment="1">
      <alignment horizontal="right" vertical="center"/>
    </xf>
    <xf numFmtId="0" fontId="8" fillId="4" borderId="126" xfId="6" applyFont="1" applyFill="1" applyBorder="1" applyAlignment="1">
      <alignment horizontal="left" vertical="center" wrapText="1" indent="1"/>
    </xf>
    <xf numFmtId="0" fontId="8" fillId="4" borderId="31" xfId="6" applyFont="1" applyFill="1" applyBorder="1" applyAlignment="1">
      <alignment horizontal="left" vertical="center" wrapText="1" indent="1"/>
    </xf>
    <xf numFmtId="0" fontId="8" fillId="4" borderId="31" xfId="6" applyFont="1" applyFill="1" applyBorder="1" applyAlignment="1">
      <alignment vertical="center" wrapText="1"/>
    </xf>
    <xf numFmtId="0" fontId="8" fillId="4" borderId="108" xfId="6" applyFont="1" applyFill="1" applyBorder="1" applyAlignment="1">
      <alignment vertical="center" wrapText="1"/>
    </xf>
    <xf numFmtId="0" fontId="8" fillId="0" borderId="130" xfId="3" applyFont="1" applyBorder="1" applyAlignment="1">
      <alignment horizontal="left" vertical="top" wrapText="1" indent="2"/>
    </xf>
    <xf numFmtId="0" fontId="8" fillId="0" borderId="26" xfId="3" applyFont="1" applyBorder="1" applyAlignment="1">
      <alignment horizontal="left" vertical="top" wrapText="1" indent="2"/>
    </xf>
    <xf numFmtId="0" fontId="8" fillId="0" borderId="131" xfId="3" applyFont="1" applyBorder="1" applyAlignment="1">
      <alignment horizontal="left" vertical="top" wrapText="1" indent="2"/>
    </xf>
    <xf numFmtId="0" fontId="8" fillId="0" borderId="126" xfId="6" applyFont="1" applyFill="1" applyBorder="1" applyAlignment="1">
      <alignment horizontal="left" vertical="center" wrapText="1" indent="1"/>
    </xf>
    <xf numFmtId="0" fontId="8" fillId="0" borderId="31" xfId="6" applyFont="1" applyFill="1" applyBorder="1" applyAlignment="1">
      <alignment horizontal="left" vertical="center" wrapText="1" indent="1"/>
    </xf>
    <xf numFmtId="49" fontId="8" fillId="4" borderId="134" xfId="3" applyNumberFormat="1" applyFont="1" applyFill="1" applyBorder="1" applyAlignment="1">
      <alignment horizontal="center" vertical="center" textRotation="255" wrapText="1"/>
    </xf>
    <xf numFmtId="49" fontId="8" fillId="4" borderId="74" xfId="3" applyNumberFormat="1" applyFont="1" applyFill="1" applyBorder="1" applyAlignment="1">
      <alignment horizontal="center" vertical="center" textRotation="255" wrapText="1"/>
    </xf>
    <xf numFmtId="0" fontId="20" fillId="0" borderId="56" xfId="9" applyNumberFormat="1" applyFont="1" applyFill="1" applyBorder="1" applyAlignment="1" applyProtection="1">
      <alignment horizontal="center" vertical="center" wrapText="1"/>
      <protection locked="0"/>
    </xf>
    <xf numFmtId="0" fontId="20" fillId="0" borderId="58" xfId="9" applyNumberFormat="1" applyFont="1" applyFill="1" applyBorder="1" applyAlignment="1" applyProtection="1">
      <alignment horizontal="center" vertical="center" wrapText="1"/>
      <protection locked="0"/>
    </xf>
    <xf numFmtId="0" fontId="20" fillId="0" borderId="137" xfId="9" applyNumberFormat="1" applyFont="1" applyFill="1" applyBorder="1" applyAlignment="1" applyProtection="1">
      <alignment horizontal="center" vertical="center" wrapText="1"/>
      <protection locked="0"/>
    </xf>
    <xf numFmtId="0" fontId="20" fillId="0" borderId="71" xfId="9" applyNumberFormat="1" applyFont="1" applyFill="1" applyBorder="1" applyAlignment="1" applyProtection="1">
      <alignment horizontal="center" vertical="center" wrapText="1"/>
      <protection locked="0"/>
    </xf>
    <xf numFmtId="0" fontId="8" fillId="4" borderId="49" xfId="9" applyNumberFormat="1" applyFont="1" applyFill="1" applyBorder="1" applyAlignment="1" applyProtection="1">
      <alignment horizontal="center" vertical="center" textRotation="255"/>
      <protection locked="0"/>
    </xf>
    <xf numFmtId="0" fontId="8" fillId="0" borderId="49" xfId="9" applyNumberFormat="1" applyFont="1" applyFill="1" applyBorder="1" applyAlignment="1" applyProtection="1">
      <alignment vertical="center"/>
      <protection locked="0"/>
    </xf>
    <xf numFmtId="179" fontId="8" fillId="0" borderId="49" xfId="9" applyNumberFormat="1" applyFont="1" applyFill="1" applyBorder="1" applyAlignment="1" applyProtection="1">
      <alignment vertical="center"/>
      <protection locked="0"/>
    </xf>
    <xf numFmtId="0" fontId="8" fillId="0" borderId="3" xfId="9" applyNumberFormat="1" applyFont="1" applyFill="1" applyBorder="1" applyAlignment="1" applyProtection="1">
      <alignment vertical="center"/>
      <protection locked="0"/>
    </xf>
    <xf numFmtId="0" fontId="8" fillId="0" borderId="4" xfId="9" applyNumberFormat="1" applyFont="1" applyFill="1" applyBorder="1" applyAlignment="1" applyProtection="1">
      <alignment vertical="center"/>
      <protection locked="0"/>
    </xf>
    <xf numFmtId="0" fontId="8" fillId="0" borderId="5" xfId="9" applyNumberFormat="1" applyFont="1" applyFill="1" applyBorder="1" applyAlignment="1" applyProtection="1">
      <alignment vertical="center"/>
      <protection locked="0"/>
    </xf>
    <xf numFmtId="0" fontId="8" fillId="0" borderId="18" xfId="9" applyNumberFormat="1" applyFont="1" applyFill="1" applyBorder="1" applyAlignment="1" applyProtection="1">
      <alignment vertical="center"/>
      <protection locked="0"/>
    </xf>
    <xf numFmtId="0" fontId="8" fillId="0" borderId="19" xfId="9" applyNumberFormat="1" applyFont="1" applyFill="1" applyBorder="1" applyAlignment="1" applyProtection="1">
      <alignment vertical="center"/>
      <protection locked="0"/>
    </xf>
    <xf numFmtId="0" fontId="8" fillId="0" borderId="20" xfId="9" applyNumberFormat="1" applyFont="1" applyFill="1" applyBorder="1" applyAlignment="1" applyProtection="1">
      <alignment vertical="center"/>
      <protection locked="0"/>
    </xf>
    <xf numFmtId="179" fontId="8" fillId="0" borderId="8" xfId="9" applyNumberFormat="1" applyFont="1" applyFill="1" applyBorder="1" applyAlignment="1" applyProtection="1">
      <alignment vertical="center"/>
      <protection locked="0"/>
    </xf>
    <xf numFmtId="179" fontId="8" fillId="0" borderId="10" xfId="9" applyNumberFormat="1" applyFont="1" applyFill="1" applyBorder="1" applyAlignment="1" applyProtection="1">
      <alignment vertical="center"/>
      <protection locked="0"/>
    </xf>
    <xf numFmtId="0" fontId="13" fillId="0" borderId="18" xfId="4" applyBorder="1" applyAlignment="1">
      <alignment horizontal="center" vertical="center"/>
    </xf>
    <xf numFmtId="0" fontId="13" fillId="0" borderId="20" xfId="4" applyBorder="1" applyAlignment="1">
      <alignment horizontal="center" vertical="center"/>
    </xf>
    <xf numFmtId="0" fontId="13" fillId="4" borderId="43" xfId="4" applyFill="1" applyBorder="1" applyAlignment="1">
      <alignment horizontal="center" vertical="center"/>
    </xf>
    <xf numFmtId="0" fontId="13" fillId="4" borderId="42" xfId="4" applyFill="1" applyBorder="1" applyAlignment="1">
      <alignment horizontal="center" vertical="center"/>
    </xf>
    <xf numFmtId="0" fontId="20" fillId="4" borderId="4" xfId="6" applyFont="1" applyFill="1" applyBorder="1" applyAlignment="1">
      <alignment horizontal="center" vertical="center" wrapText="1"/>
    </xf>
    <xf numFmtId="0" fontId="8" fillId="4" borderId="45" xfId="9" applyNumberFormat="1" applyFont="1" applyFill="1" applyBorder="1" applyAlignment="1">
      <alignment horizontal="center" vertical="center"/>
    </xf>
    <xf numFmtId="0" fontId="8" fillId="4" borderId="132" xfId="9" applyNumberFormat="1" applyFont="1" applyFill="1" applyBorder="1" applyAlignment="1" applyProtection="1">
      <alignment horizontal="center" vertical="center"/>
      <protection locked="0"/>
    </xf>
    <xf numFmtId="0" fontId="8" fillId="4" borderId="45" xfId="9" applyNumberFormat="1" applyFont="1" applyFill="1" applyBorder="1" applyAlignment="1" applyProtection="1">
      <alignment horizontal="center" vertical="center"/>
      <protection locked="0"/>
    </xf>
    <xf numFmtId="179" fontId="8" fillId="0" borderId="3" xfId="9" applyNumberFormat="1" applyFont="1" applyFill="1" applyBorder="1" applyAlignment="1">
      <alignment vertical="center"/>
    </xf>
    <xf numFmtId="179" fontId="8" fillId="0" borderId="5" xfId="9" applyNumberFormat="1" applyFont="1" applyFill="1" applyBorder="1" applyAlignment="1">
      <alignment vertical="center"/>
    </xf>
    <xf numFmtId="0" fontId="13" fillId="0" borderId="38" xfId="4" applyBorder="1" applyAlignment="1">
      <alignment horizontal="center" vertical="center"/>
    </xf>
    <xf numFmtId="0" fontId="13" fillId="4" borderId="13" xfId="4" applyFill="1" applyBorder="1" applyAlignment="1">
      <alignment horizontal="center" vertical="center"/>
    </xf>
    <xf numFmtId="0" fontId="20" fillId="4" borderId="4" xfId="6" applyFont="1" applyFill="1" applyBorder="1" applyAlignment="1">
      <alignment horizontal="right" vertical="center" wrapText="1"/>
    </xf>
    <xf numFmtId="0" fontId="8" fillId="4" borderId="110" xfId="6" applyFont="1" applyFill="1" applyBorder="1" applyAlignment="1">
      <alignment horizontal="left" vertical="center" wrapText="1" indent="1"/>
    </xf>
    <xf numFmtId="0" fontId="8" fillId="4" borderId="4" xfId="6" applyFont="1" applyFill="1" applyBorder="1" applyAlignment="1">
      <alignment horizontal="left" vertical="center" wrapText="1" indent="1"/>
    </xf>
    <xf numFmtId="179" fontId="8" fillId="0" borderId="3" xfId="9" applyNumberFormat="1" applyFont="1" applyFill="1" applyBorder="1" applyAlignment="1" applyProtection="1">
      <alignment vertical="center"/>
      <protection locked="0"/>
    </xf>
    <xf numFmtId="179" fontId="8" fillId="0" borderId="5" xfId="9" applyNumberFormat="1" applyFont="1" applyFill="1" applyBorder="1" applyAlignment="1" applyProtection="1">
      <alignment vertical="center"/>
      <protection locked="0"/>
    </xf>
    <xf numFmtId="179" fontId="8" fillId="0" borderId="18" xfId="9" applyNumberFormat="1" applyFont="1" applyFill="1" applyBorder="1" applyAlignment="1">
      <alignment vertical="center"/>
    </xf>
    <xf numFmtId="179" fontId="8" fillId="0" borderId="20" xfId="9" applyNumberFormat="1" applyFont="1" applyFill="1" applyBorder="1" applyAlignment="1">
      <alignment vertical="center"/>
    </xf>
    <xf numFmtId="0" fontId="13" fillId="0" borderId="8" xfId="4" applyBorder="1" applyAlignment="1">
      <alignment horizontal="center" vertical="center"/>
    </xf>
    <xf numFmtId="0" fontId="13" fillId="0" borderId="10" xfId="4" applyBorder="1" applyAlignment="1">
      <alignment horizontal="center" vertical="center"/>
    </xf>
    <xf numFmtId="0" fontId="13" fillId="0" borderId="3" xfId="4" applyBorder="1" applyAlignment="1">
      <alignment horizontal="center" vertical="center"/>
    </xf>
    <xf numFmtId="0" fontId="13" fillId="0" borderId="5" xfId="4" applyBorder="1" applyAlignment="1">
      <alignment horizontal="center" vertical="center"/>
    </xf>
    <xf numFmtId="185" fontId="8" fillId="4" borderId="55" xfId="3" applyNumberFormat="1" applyFont="1" applyFill="1" applyBorder="1" applyAlignment="1">
      <alignment horizontal="center" vertical="center"/>
    </xf>
    <xf numFmtId="185" fontId="15" fillId="4" borderId="55" xfId="3" applyNumberFormat="1" applyFont="1" applyFill="1" applyBorder="1" applyAlignment="1">
      <alignment horizontal="center" vertical="center"/>
    </xf>
    <xf numFmtId="0" fontId="8" fillId="0" borderId="17" xfId="3" applyFont="1" applyBorder="1" applyAlignment="1">
      <alignment horizontal="left" vertical="center" indent="1"/>
    </xf>
    <xf numFmtId="0" fontId="8" fillId="0" borderId="1" xfId="3" applyFont="1" applyBorder="1" applyAlignment="1">
      <alignment horizontal="left" vertical="center" indent="1"/>
    </xf>
    <xf numFmtId="0" fontId="8" fillId="0" borderId="96" xfId="3" applyFont="1" applyBorder="1" applyAlignment="1">
      <alignment horizontal="left" vertical="center" indent="1"/>
    </xf>
    <xf numFmtId="0" fontId="1" fillId="2" borderId="15" xfId="3" applyFont="1" applyFill="1" applyBorder="1" applyAlignment="1">
      <alignment horizontal="right" vertical="center"/>
    </xf>
    <xf numFmtId="0" fontId="8" fillId="0" borderId="36" xfId="3" applyFont="1" applyBorder="1" applyAlignment="1">
      <alignment horizontal="center" vertical="center"/>
    </xf>
    <xf numFmtId="0" fontId="8" fillId="0" borderId="9" xfId="3" applyFont="1" applyBorder="1" applyAlignment="1">
      <alignment horizontal="center" vertical="center"/>
    </xf>
    <xf numFmtId="0" fontId="8" fillId="0" borderId="99" xfId="3" applyFont="1" applyBorder="1" applyAlignment="1">
      <alignment horizontal="center" vertical="center"/>
    </xf>
    <xf numFmtId="0" fontId="2" fillId="0" borderId="47" xfId="3" applyFont="1" applyBorder="1" applyAlignment="1">
      <alignment horizontal="right" vertical="center"/>
    </xf>
    <xf numFmtId="0" fontId="2" fillId="0" borderId="31" xfId="3" applyFont="1" applyBorder="1" applyAlignment="1">
      <alignment horizontal="right" vertical="center"/>
    </xf>
    <xf numFmtId="0" fontId="2" fillId="0" borderId="108" xfId="3" applyFont="1" applyBorder="1" applyAlignment="1">
      <alignment horizontal="right" vertical="center"/>
    </xf>
    <xf numFmtId="0" fontId="8" fillId="0" borderId="12" xfId="3" applyFont="1" applyBorder="1" applyAlignment="1">
      <alignment horizontal="left" vertical="center" wrapText="1" indent="1"/>
    </xf>
    <xf numFmtId="0" fontId="8" fillId="0" borderId="0" xfId="3" applyFont="1" applyBorder="1" applyAlignment="1">
      <alignment horizontal="left" vertical="center" wrapText="1" indent="1"/>
    </xf>
    <xf numFmtId="0" fontId="8" fillId="0" borderId="98" xfId="3" applyFont="1" applyBorder="1" applyAlignment="1">
      <alignment horizontal="left" vertical="center" wrapText="1" indent="1"/>
    </xf>
    <xf numFmtId="0" fontId="2" fillId="0" borderId="12" xfId="3" applyFont="1" applyBorder="1" applyAlignment="1">
      <alignment horizontal="right" vertical="center"/>
    </xf>
    <xf numFmtId="0" fontId="2" fillId="0" borderId="0" xfId="3" applyFont="1" applyBorder="1" applyAlignment="1">
      <alignment horizontal="right" vertical="center"/>
    </xf>
    <xf numFmtId="0" fontId="2" fillId="0" borderId="98" xfId="3" applyFont="1" applyBorder="1" applyAlignment="1">
      <alignment horizontal="right" vertical="center"/>
    </xf>
    <xf numFmtId="2" fontId="15" fillId="4" borderId="55" xfId="3" applyNumberFormat="1" applyFont="1" applyFill="1" applyBorder="1" applyAlignment="1">
      <alignment horizontal="center" vertical="center"/>
    </xf>
    <xf numFmtId="2" fontId="8" fillId="4" borderId="55" xfId="3" applyNumberFormat="1" applyFont="1" applyFill="1" applyBorder="1" applyAlignment="1">
      <alignment horizontal="center" vertical="center"/>
    </xf>
    <xf numFmtId="2" fontId="8" fillId="4" borderId="70" xfId="3" applyNumberFormat="1" applyFont="1" applyFill="1" applyBorder="1" applyAlignment="1">
      <alignment horizontal="center" vertical="center"/>
    </xf>
    <xf numFmtId="0" fontId="8" fillId="4" borderId="22" xfId="3" applyFont="1" applyFill="1" applyBorder="1" applyAlignment="1">
      <alignment vertical="center" textRotation="255" wrapText="1"/>
    </xf>
    <xf numFmtId="0" fontId="8" fillId="4" borderId="23" xfId="3" applyFont="1" applyFill="1" applyBorder="1" applyAlignment="1">
      <alignment vertical="center" textRotation="255" wrapText="1"/>
    </xf>
    <xf numFmtId="0" fontId="8" fillId="4" borderId="29" xfId="3" applyFont="1" applyFill="1" applyBorder="1" applyAlignment="1">
      <alignment vertical="center" textRotation="255" wrapText="1"/>
    </xf>
    <xf numFmtId="0" fontId="8" fillId="4" borderId="30" xfId="3" applyFont="1" applyFill="1" applyBorder="1" applyAlignment="1">
      <alignment vertical="center" textRotation="255" wrapText="1"/>
    </xf>
    <xf numFmtId="0" fontId="8" fillId="0" borderId="10" xfId="3" applyFont="1" applyBorder="1" applyAlignment="1">
      <alignment horizontal="center" vertical="center"/>
    </xf>
    <xf numFmtId="0" fontId="13" fillId="0" borderId="37" xfId="4" applyBorder="1" applyAlignment="1">
      <alignment horizontal="center" vertical="center"/>
    </xf>
    <xf numFmtId="49" fontId="8" fillId="0" borderId="110" xfId="3" applyNumberFormat="1" applyFont="1" applyBorder="1" applyAlignment="1">
      <alignment horizontal="center" vertical="center"/>
    </xf>
    <xf numFmtId="49" fontId="8" fillId="0" borderId="16" xfId="3" applyNumberFormat="1" applyFont="1" applyBorder="1" applyAlignment="1">
      <alignment horizontal="center" vertical="center"/>
    </xf>
    <xf numFmtId="49" fontId="8" fillId="4" borderId="113" xfId="3" applyNumberFormat="1" applyFont="1" applyFill="1" applyBorder="1" applyAlignment="1">
      <alignment horizontal="center" vertical="center"/>
    </xf>
    <xf numFmtId="49" fontId="8" fillId="4" borderId="55" xfId="3" applyNumberFormat="1" applyFont="1" applyFill="1" applyBorder="1" applyAlignment="1">
      <alignment horizontal="center" vertical="center"/>
    </xf>
    <xf numFmtId="0" fontId="2" fillId="0" borderId="0" xfId="3" applyFont="1" applyAlignment="1">
      <alignment horizontal="center" vertical="center"/>
    </xf>
    <xf numFmtId="0" fontId="14" fillId="0" borderId="15" xfId="3" applyFont="1" applyBorder="1" applyAlignment="1">
      <alignment horizontal="left" vertical="center" indent="1"/>
    </xf>
    <xf numFmtId="0" fontId="14" fillId="0" borderId="89" xfId="3" applyFont="1" applyBorder="1" applyAlignment="1">
      <alignment horizontal="left" vertical="center" indent="1"/>
    </xf>
    <xf numFmtId="0" fontId="2" fillId="4" borderId="15" xfId="3" applyFont="1" applyFill="1" applyBorder="1" applyAlignment="1">
      <alignment horizontal="center" vertical="center"/>
    </xf>
    <xf numFmtId="49" fontId="2" fillId="0" borderId="15" xfId="3" applyNumberFormat="1" applyFont="1" applyBorder="1" applyAlignment="1">
      <alignment horizontal="left" vertical="center"/>
    </xf>
    <xf numFmtId="49" fontId="2" fillId="0" borderId="89" xfId="3" applyNumberFormat="1" applyFont="1" applyBorder="1" applyAlignment="1">
      <alignment horizontal="left" vertical="center"/>
    </xf>
    <xf numFmtId="49" fontId="2" fillId="4" borderId="15" xfId="3" applyNumberFormat="1" applyFont="1" applyFill="1" applyBorder="1" applyAlignment="1">
      <alignment horizontal="center" vertical="center"/>
    </xf>
    <xf numFmtId="0" fontId="14" fillId="0" borderId="15" xfId="3" applyFont="1" applyBorder="1" applyAlignment="1">
      <alignment horizontal="left" vertical="center"/>
    </xf>
    <xf numFmtId="0" fontId="8" fillId="0" borderId="82" xfId="3" applyFont="1" applyBorder="1" applyAlignment="1">
      <alignment vertical="center"/>
    </xf>
    <xf numFmtId="0" fontId="8" fillId="0" borderId="91" xfId="3" applyFont="1" applyBorder="1" applyAlignment="1">
      <alignment vertical="center"/>
    </xf>
    <xf numFmtId="0" fontId="14" fillId="0" borderId="15" xfId="3" applyFont="1" applyBorder="1" applyAlignment="1">
      <alignment vertical="center"/>
    </xf>
    <xf numFmtId="0" fontId="14" fillId="0" borderId="89" xfId="3" applyFont="1" applyBorder="1" applyAlignment="1">
      <alignment vertical="center"/>
    </xf>
    <xf numFmtId="0" fontId="14" fillId="0" borderId="15" xfId="3" applyFont="1" applyBorder="1" applyAlignment="1">
      <alignment vertical="center" shrinkToFit="1"/>
    </xf>
    <xf numFmtId="0" fontId="14" fillId="0" borderId="89" xfId="3" applyFont="1" applyBorder="1" applyAlignment="1">
      <alignment vertical="center" shrinkToFit="1"/>
    </xf>
    <xf numFmtId="49" fontId="7" fillId="0" borderId="0" xfId="3" applyNumberFormat="1" applyFont="1" applyFill="1" applyBorder="1" applyAlignment="1">
      <alignment horizontal="distributed" vertical="center"/>
    </xf>
    <xf numFmtId="185" fontId="15" fillId="4" borderId="153" xfId="3" applyNumberFormat="1" applyFont="1" applyFill="1" applyBorder="1" applyAlignment="1">
      <alignment horizontal="center" vertical="center"/>
    </xf>
    <xf numFmtId="2" fontId="15" fillId="4" borderId="153" xfId="3" applyNumberFormat="1" applyFont="1" applyFill="1" applyBorder="1" applyAlignment="1">
      <alignment horizontal="center" vertical="center"/>
    </xf>
    <xf numFmtId="2" fontId="8" fillId="4" borderId="153" xfId="3" applyNumberFormat="1" applyFont="1" applyFill="1" applyBorder="1" applyAlignment="1">
      <alignment horizontal="center" vertical="center"/>
    </xf>
    <xf numFmtId="2" fontId="8" fillId="4" borderId="156" xfId="3" applyNumberFormat="1" applyFont="1" applyFill="1" applyBorder="1" applyAlignment="1">
      <alignment horizontal="center" vertical="center"/>
    </xf>
    <xf numFmtId="0" fontId="14" fillId="4" borderId="13" xfId="3" applyFont="1" applyFill="1" applyBorder="1" applyAlignment="1">
      <alignment horizontal="right" vertical="center"/>
    </xf>
    <xf numFmtId="0" fontId="14" fillId="4" borderId="15" xfId="3" applyFont="1" applyFill="1" applyBorder="1" applyAlignment="1">
      <alignment horizontal="right" vertical="center"/>
    </xf>
    <xf numFmtId="2" fontId="14" fillId="0" borderId="15" xfId="3" applyNumberFormat="1" applyFont="1" applyBorder="1" applyAlignment="1">
      <alignment horizontal="left" vertical="center"/>
    </xf>
    <xf numFmtId="2" fontId="14" fillId="0" borderId="89" xfId="3" applyNumberFormat="1" applyFont="1" applyBorder="1" applyAlignment="1">
      <alignment horizontal="left" vertical="center"/>
    </xf>
    <xf numFmtId="49" fontId="8" fillId="4" borderId="102" xfId="3" applyNumberFormat="1" applyFont="1" applyFill="1" applyBorder="1" applyAlignment="1">
      <alignment horizontal="center" vertical="center"/>
    </xf>
    <xf numFmtId="49" fontId="8" fillId="4" borderId="49" xfId="3" applyNumberFormat="1" applyFont="1" applyFill="1" applyBorder="1" applyAlignment="1">
      <alignment horizontal="center" vertical="center"/>
    </xf>
    <xf numFmtId="49" fontId="8" fillId="4" borderId="57" xfId="3" applyNumberFormat="1" applyFont="1" applyFill="1" applyBorder="1" applyAlignment="1">
      <alignment horizontal="center" vertical="center"/>
    </xf>
    <xf numFmtId="0" fontId="8" fillId="4" borderId="13" xfId="3" applyFont="1" applyFill="1" applyBorder="1" applyAlignment="1">
      <alignment horizontal="right" vertical="center"/>
    </xf>
    <xf numFmtId="2" fontId="14" fillId="4" borderId="15" xfId="3" applyNumberFormat="1" applyFont="1" applyFill="1" applyBorder="1" applyAlignment="1">
      <alignment horizontal="left" vertical="center"/>
    </xf>
    <xf numFmtId="2" fontId="14" fillId="4" borderId="89" xfId="3" applyNumberFormat="1" applyFont="1" applyFill="1" applyBorder="1" applyAlignment="1">
      <alignment horizontal="left" vertical="center"/>
    </xf>
    <xf numFmtId="49" fontId="8" fillId="4" borderId="168" xfId="3" applyNumberFormat="1" applyFont="1" applyFill="1" applyBorder="1" applyAlignment="1">
      <alignment horizontal="center" vertical="center"/>
    </xf>
    <xf numFmtId="49" fontId="8" fillId="4" borderId="153" xfId="3" applyNumberFormat="1" applyFont="1" applyFill="1" applyBorder="1" applyAlignment="1">
      <alignment horizontal="center" vertical="center"/>
    </xf>
    <xf numFmtId="185" fontId="8" fillId="4" borderId="153" xfId="3" applyNumberFormat="1" applyFont="1" applyFill="1" applyBorder="1" applyAlignment="1">
      <alignment horizontal="center" vertical="center"/>
    </xf>
    <xf numFmtId="49" fontId="8" fillId="4" borderId="152" xfId="3" applyNumberFormat="1" applyFont="1" applyFill="1" applyBorder="1" applyAlignment="1">
      <alignment horizontal="center" vertical="center"/>
    </xf>
    <xf numFmtId="0" fontId="0" fillId="0" borderId="84" xfId="0" applyBorder="1" applyAlignment="1">
      <alignment horizontal="left" vertical="center" indent="1"/>
    </xf>
    <xf numFmtId="0" fontId="0" fillId="0" borderId="87" xfId="0" applyBorder="1" applyAlignment="1">
      <alignment horizontal="left" vertical="center" indent="1"/>
    </xf>
    <xf numFmtId="49" fontId="20" fillId="4" borderId="88" xfId="3" applyNumberFormat="1" applyFont="1" applyFill="1" applyBorder="1" applyAlignment="1">
      <alignment horizontal="center" vertical="center"/>
    </xf>
    <xf numFmtId="49" fontId="20" fillId="4" borderId="15" xfId="3" applyNumberFormat="1" applyFont="1" applyFill="1" applyBorder="1" applyAlignment="1">
      <alignment horizontal="center" vertical="center"/>
    </xf>
    <xf numFmtId="49" fontId="20" fillId="4" borderId="13" xfId="3" applyNumberFormat="1" applyFont="1" applyFill="1" applyBorder="1" applyAlignment="1">
      <alignment horizontal="center" vertical="center"/>
    </xf>
    <xf numFmtId="49" fontId="20" fillId="4" borderId="14" xfId="3" applyNumberFormat="1" applyFont="1" applyFill="1" applyBorder="1" applyAlignment="1">
      <alignment horizontal="center" vertical="center"/>
    </xf>
    <xf numFmtId="0" fontId="8" fillId="4" borderId="7" xfId="3" applyFont="1" applyFill="1" applyBorder="1" applyAlignment="1">
      <alignment vertical="center" wrapText="1"/>
    </xf>
    <xf numFmtId="0" fontId="8" fillId="4" borderId="2" xfId="3" applyFont="1" applyFill="1" applyBorder="1" applyAlignment="1">
      <alignment vertical="center" wrapText="1"/>
    </xf>
    <xf numFmtId="0" fontId="8" fillId="4" borderId="97" xfId="3" applyFont="1" applyFill="1" applyBorder="1" applyAlignment="1">
      <alignment vertical="center" wrapText="1"/>
    </xf>
    <xf numFmtId="0" fontId="8" fillId="4" borderId="12" xfId="3" applyFont="1" applyFill="1" applyBorder="1" applyAlignment="1">
      <alignment vertical="center" wrapText="1"/>
    </xf>
    <xf numFmtId="0" fontId="8" fillId="4" borderId="0" xfId="3" applyFont="1" applyFill="1" applyBorder="1" applyAlignment="1">
      <alignment vertical="center" wrapText="1"/>
    </xf>
    <xf numFmtId="0" fontId="8" fillId="4" borderId="98" xfId="3" applyFont="1" applyFill="1" applyBorder="1" applyAlignment="1">
      <alignment vertical="center" wrapText="1"/>
    </xf>
    <xf numFmtId="49" fontId="8" fillId="4" borderId="65" xfId="3" applyNumberFormat="1" applyFont="1" applyFill="1" applyBorder="1" applyAlignment="1">
      <alignment horizontal="center" vertical="center"/>
    </xf>
    <xf numFmtId="0" fontId="22" fillId="0" borderId="120" xfId="5" applyFont="1" applyBorder="1" applyAlignment="1" applyProtection="1">
      <alignment vertical="center"/>
    </xf>
    <xf numFmtId="0" fontId="22" fillId="0" borderId="121" xfId="5" applyFont="1" applyBorder="1" applyAlignment="1" applyProtection="1">
      <alignment vertical="center"/>
    </xf>
    <xf numFmtId="0" fontId="22" fillId="0" borderId="39" xfId="5" applyFont="1" applyBorder="1" applyAlignment="1" applyProtection="1">
      <alignment vertical="center"/>
    </xf>
    <xf numFmtId="0" fontId="22" fillId="0" borderId="118" xfId="5" applyFont="1" applyBorder="1" applyAlignment="1" applyProtection="1">
      <alignment vertical="center"/>
    </xf>
    <xf numFmtId="0" fontId="22" fillId="0" borderId="115" xfId="5" applyFont="1" applyBorder="1" applyAlignment="1" applyProtection="1">
      <alignment vertical="center"/>
    </xf>
    <xf numFmtId="0" fontId="22" fillId="0" borderId="116" xfId="5" applyFont="1" applyBorder="1" applyAlignment="1" applyProtection="1">
      <alignment vertical="center"/>
    </xf>
    <xf numFmtId="0" fontId="19" fillId="0" borderId="15" xfId="3" applyFont="1" applyBorder="1" applyAlignment="1">
      <alignment horizontal="left" vertical="center"/>
    </xf>
    <xf numFmtId="0" fontId="2" fillId="0" borderId="15" xfId="3" applyFont="1" applyBorder="1" applyAlignment="1">
      <alignment horizontal="center" vertical="center"/>
    </xf>
    <xf numFmtId="0" fontId="8" fillId="4" borderId="92" xfId="3" applyFont="1" applyFill="1" applyBorder="1" applyAlignment="1">
      <alignment horizontal="distributed" vertical="center" justifyLastLine="1"/>
    </xf>
    <xf numFmtId="0" fontId="8" fillId="4" borderId="2" xfId="3" applyFont="1" applyFill="1" applyBorder="1" applyAlignment="1">
      <alignment horizontal="distributed" vertical="center" justifyLastLine="1"/>
    </xf>
    <xf numFmtId="0" fontId="8" fillId="4" borderId="24" xfId="3" applyFont="1" applyFill="1" applyBorder="1" applyAlignment="1">
      <alignment horizontal="distributed" vertical="center" justifyLastLine="1"/>
    </xf>
    <xf numFmtId="0" fontId="8" fillId="4" borderId="94" xfId="3" applyFont="1" applyFill="1" applyBorder="1" applyAlignment="1">
      <alignment horizontal="distributed" vertical="center" justifyLastLine="1"/>
    </xf>
    <xf numFmtId="0" fontId="8" fillId="4" borderId="79" xfId="3" applyFont="1" applyFill="1" applyBorder="1" applyAlignment="1">
      <alignment horizontal="distributed" vertical="center" justifyLastLine="1"/>
    </xf>
    <xf numFmtId="0" fontId="8" fillId="4" borderId="80" xfId="3" applyFont="1" applyFill="1" applyBorder="1" applyAlignment="1">
      <alignment horizontal="distributed" vertical="center" justifyLastLine="1"/>
    </xf>
    <xf numFmtId="0" fontId="8" fillId="0" borderId="7" xfId="3" applyFont="1" applyBorder="1" applyAlignment="1">
      <alignment horizontal="left" vertical="center" wrapText="1" indent="1"/>
    </xf>
    <xf numFmtId="0" fontId="8" fillId="0" borderId="2" xfId="3" applyFont="1" applyBorder="1" applyAlignment="1">
      <alignment horizontal="left" vertical="center" wrapText="1" indent="1"/>
    </xf>
    <xf numFmtId="0" fontId="8" fillId="0" borderId="97" xfId="3" applyFont="1" applyBorder="1" applyAlignment="1">
      <alignment horizontal="left" vertical="center" wrapText="1" indent="1"/>
    </xf>
    <xf numFmtId="0" fontId="8" fillId="0" borderId="78" xfId="3" applyFont="1" applyBorder="1" applyAlignment="1">
      <alignment horizontal="left" vertical="center" wrapText="1" indent="1"/>
    </xf>
    <xf numFmtId="0" fontId="8" fillId="0" borderId="79" xfId="3" applyFont="1" applyBorder="1" applyAlignment="1">
      <alignment horizontal="left" vertical="center" wrapText="1" indent="1"/>
    </xf>
    <xf numFmtId="0" fontId="8" fillId="0" borderId="101" xfId="3" applyFont="1" applyBorder="1" applyAlignment="1">
      <alignment horizontal="left" vertical="center" wrapText="1" indent="1"/>
    </xf>
    <xf numFmtId="176" fontId="22" fillId="0" borderId="46" xfId="3" applyNumberFormat="1" applyFont="1" applyBorder="1" applyAlignment="1">
      <alignment horizontal="center" vertical="center"/>
    </xf>
    <xf numFmtId="177" fontId="22" fillId="0" borderId="45" xfId="3" applyNumberFormat="1" applyFont="1" applyBorder="1" applyAlignment="1">
      <alignment horizontal="center" vertical="center"/>
    </xf>
    <xf numFmtId="177" fontId="26" fillId="0" borderId="166" xfId="4" applyNumberFormat="1" applyFont="1" applyBorder="1" applyAlignment="1">
      <alignment horizontal="center" vertical="center"/>
    </xf>
    <xf numFmtId="0" fontId="17" fillId="0" borderId="15" xfId="3" applyFont="1" applyBorder="1" applyAlignment="1">
      <alignment horizontal="center" vertical="center"/>
    </xf>
    <xf numFmtId="0" fontId="8" fillId="4" borderId="15" xfId="3" applyFont="1" applyFill="1" applyBorder="1" applyAlignment="1">
      <alignment vertical="center"/>
    </xf>
    <xf numFmtId="0" fontId="17" fillId="0" borderId="19" xfId="3" applyFont="1" applyBorder="1" applyAlignment="1">
      <alignment horizontal="center" vertical="center"/>
    </xf>
    <xf numFmtId="2" fontId="18" fillId="0" borderId="15" xfId="3" applyNumberFormat="1" applyFont="1" applyBorder="1" applyAlignment="1">
      <alignment horizontal="center" vertical="center"/>
    </xf>
    <xf numFmtId="49" fontId="12" fillId="0" borderId="86" xfId="3" quotePrefix="1" applyNumberFormat="1" applyFont="1" applyFill="1" applyBorder="1" applyAlignment="1">
      <alignment horizontal="distributed" vertical="center" indent="1"/>
    </xf>
    <xf numFmtId="49" fontId="12" fillId="0" borderId="84" xfId="3" quotePrefix="1" applyNumberFormat="1" applyFont="1" applyFill="1" applyBorder="1" applyAlignment="1">
      <alignment horizontal="distributed" vertical="center" indent="1"/>
    </xf>
    <xf numFmtId="0" fontId="8" fillId="0" borderId="15" xfId="3" applyFont="1" applyBorder="1" applyAlignment="1">
      <alignment horizontal="left" vertical="center" shrinkToFit="1"/>
    </xf>
    <xf numFmtId="0" fontId="8" fillId="0" borderId="89" xfId="3" applyFont="1" applyBorder="1" applyAlignment="1">
      <alignment horizontal="left" vertical="center" shrinkToFit="1"/>
    </xf>
    <xf numFmtId="0" fontId="11" fillId="4" borderId="19" xfId="3" applyFont="1" applyFill="1" applyBorder="1" applyAlignment="1">
      <alignment horizontal="left" vertical="center"/>
    </xf>
    <xf numFmtId="0" fontId="11" fillId="4" borderId="100" xfId="3" applyFont="1" applyFill="1" applyBorder="1" applyAlignment="1">
      <alignment horizontal="left" vertical="center"/>
    </xf>
    <xf numFmtId="0" fontId="8" fillId="0" borderId="13" xfId="3" applyFont="1" applyBorder="1" applyAlignment="1">
      <alignment horizontal="left" vertical="center" indent="1"/>
    </xf>
    <xf numFmtId="0" fontId="8" fillId="0" borderId="15" xfId="3" applyFont="1" applyBorder="1" applyAlignment="1">
      <alignment horizontal="left" vertical="center" indent="1"/>
    </xf>
    <xf numFmtId="0" fontId="8" fillId="0" borderId="89" xfId="3" applyFont="1" applyBorder="1" applyAlignment="1">
      <alignment horizontal="left" vertical="center" indent="1"/>
    </xf>
    <xf numFmtId="0" fontId="8" fillId="4" borderId="95" xfId="3" applyFont="1" applyFill="1" applyBorder="1" applyAlignment="1">
      <alignment horizontal="distributed" vertical="center" justifyLastLine="1"/>
    </xf>
    <xf numFmtId="0" fontId="8" fillId="4" borderId="1" xfId="3" applyFont="1" applyFill="1" applyBorder="1" applyAlignment="1">
      <alignment horizontal="distributed" vertical="center" justifyLastLine="1"/>
    </xf>
    <xf numFmtId="0" fontId="8" fillId="4" borderId="35" xfId="3" applyFont="1" applyFill="1" applyBorder="1" applyAlignment="1">
      <alignment horizontal="distributed" vertical="center" justifyLastLine="1"/>
    </xf>
    <xf numFmtId="49" fontId="14" fillId="2" borderId="84" xfId="3" quotePrefix="1" applyNumberFormat="1" applyFont="1" applyFill="1" applyBorder="1" applyAlignment="1">
      <alignment vertical="center"/>
    </xf>
    <xf numFmtId="0" fontId="25" fillId="0" borderId="17" xfId="3" applyFont="1" applyBorder="1" applyAlignment="1">
      <alignment horizontal="center" vertical="center"/>
    </xf>
    <xf numFmtId="0" fontId="25" fillId="0" borderId="1" xfId="3" applyFont="1" applyBorder="1" applyAlignment="1">
      <alignment horizontal="center" vertical="center"/>
    </xf>
    <xf numFmtId="0" fontId="8" fillId="4" borderId="18" xfId="3" applyFont="1" applyFill="1" applyBorder="1" applyAlignment="1">
      <alignment horizontal="right" vertical="center"/>
    </xf>
    <xf numFmtId="0" fontId="8" fillId="0" borderId="2" xfId="3" applyFont="1" applyBorder="1" applyAlignment="1">
      <alignment vertical="center"/>
    </xf>
    <xf numFmtId="0" fontId="8" fillId="4" borderId="8" xfId="3" applyFont="1" applyFill="1" applyBorder="1" applyAlignment="1">
      <alignment horizontal="right" vertical="center"/>
    </xf>
    <xf numFmtId="0" fontId="24" fillId="0" borderId="9" xfId="3" applyFont="1" applyBorder="1" applyAlignment="1">
      <alignment horizontal="center" vertical="center"/>
    </xf>
    <xf numFmtId="0" fontId="1" fillId="2" borderId="85" xfId="3" applyFont="1" applyFill="1" applyBorder="1" applyAlignment="1">
      <alignment horizontal="right" vertical="center"/>
    </xf>
    <xf numFmtId="0" fontId="1" fillId="2" borderId="84" xfId="3" applyFont="1" applyFill="1" applyBorder="1" applyAlignment="1">
      <alignment horizontal="right" vertical="center"/>
    </xf>
    <xf numFmtId="0" fontId="8" fillId="0" borderId="15" xfId="3" applyFont="1" applyBorder="1" applyAlignment="1">
      <alignment vertical="center"/>
    </xf>
    <xf numFmtId="0" fontId="8" fillId="0" borderId="89" xfId="3" applyFont="1" applyBorder="1" applyAlignment="1">
      <alignment vertical="center"/>
    </xf>
    <xf numFmtId="177" fontId="26" fillId="0" borderId="46" xfId="4" applyNumberFormat="1" applyFont="1" applyBorder="1" applyAlignment="1">
      <alignment horizontal="center" vertical="center"/>
    </xf>
    <xf numFmtId="0" fontId="8" fillId="0" borderId="15" xfId="3" applyFont="1" applyBorder="1" applyAlignment="1">
      <alignment horizontal="center" vertical="center"/>
    </xf>
    <xf numFmtId="0" fontId="8" fillId="0" borderId="89" xfId="3" applyFont="1" applyBorder="1" applyAlignment="1">
      <alignment horizontal="center" vertical="center"/>
    </xf>
    <xf numFmtId="0" fontId="15" fillId="0" borderId="15" xfId="3" applyFont="1" applyBorder="1" applyAlignment="1">
      <alignment vertical="center"/>
    </xf>
    <xf numFmtId="0" fontId="8" fillId="4" borderId="93" xfId="3" applyFont="1" applyFill="1" applyBorder="1" applyAlignment="1">
      <alignment horizontal="distributed" vertical="center" justifyLastLine="1"/>
    </xf>
    <xf numFmtId="0" fontId="8" fillId="4" borderId="0" xfId="3" applyFont="1" applyFill="1" applyBorder="1" applyAlignment="1">
      <alignment horizontal="distributed" vertical="center" justifyLastLine="1"/>
    </xf>
    <xf numFmtId="0" fontId="8" fillId="4" borderId="6" xfId="3" applyFont="1" applyFill="1" applyBorder="1" applyAlignment="1">
      <alignment horizontal="distributed" vertical="center" justifyLastLine="1"/>
    </xf>
    <xf numFmtId="0" fontId="13" fillId="4" borderId="95" xfId="4" applyFill="1" applyBorder="1" applyAlignment="1">
      <alignment horizontal="distributed" vertical="center" justifyLastLine="1"/>
    </xf>
    <xf numFmtId="0" fontId="13" fillId="4" borderId="1" xfId="4" applyFill="1" applyBorder="1" applyAlignment="1">
      <alignment horizontal="distributed" vertical="center" justifyLastLine="1"/>
    </xf>
    <xf numFmtId="0" fontId="13" fillId="4" borderId="35" xfId="4" applyFill="1" applyBorder="1" applyAlignment="1">
      <alignment horizontal="distributed" vertical="center" justifyLastLine="1"/>
    </xf>
    <xf numFmtId="0" fontId="8" fillId="0" borderId="2" xfId="3" applyFont="1" applyBorder="1" applyAlignment="1">
      <alignment horizontal="left" vertical="center" indent="1"/>
    </xf>
    <xf numFmtId="0" fontId="8" fillId="4" borderId="2" xfId="3" applyFont="1" applyFill="1" applyBorder="1" applyAlignment="1">
      <alignment vertical="center"/>
    </xf>
    <xf numFmtId="189" fontId="22" fillId="0" borderId="45" xfId="3" applyNumberFormat="1" applyFont="1" applyBorder="1" applyAlignment="1">
      <alignment horizontal="center" vertical="center"/>
    </xf>
    <xf numFmtId="189" fontId="26" fillId="0" borderId="46" xfId="4" applyNumberFormat="1" applyFont="1" applyBorder="1" applyAlignment="1">
      <alignment horizontal="center" vertical="center"/>
    </xf>
    <xf numFmtId="0" fontId="13" fillId="4" borderId="15" xfId="4" applyFill="1" applyBorder="1" applyAlignment="1">
      <alignment horizontal="right" vertical="center"/>
    </xf>
    <xf numFmtId="0" fontId="13" fillId="4" borderId="15" xfId="4" applyFill="1" applyBorder="1" applyAlignment="1">
      <alignment vertical="center"/>
    </xf>
    <xf numFmtId="178" fontId="22" fillId="0" borderId="43" xfId="3" applyNumberFormat="1" applyFont="1" applyBorder="1" applyAlignment="1">
      <alignment horizontal="center" vertical="center"/>
    </xf>
    <xf numFmtId="178" fontId="22" fillId="0" borderId="14" xfId="3" applyNumberFormat="1" applyFont="1" applyBorder="1" applyAlignment="1">
      <alignment horizontal="center" vertical="center"/>
    </xf>
    <xf numFmtId="178" fontId="22" fillId="0" borderId="45" xfId="3" applyNumberFormat="1" applyFont="1" applyBorder="1" applyAlignment="1">
      <alignment horizontal="center" vertical="center"/>
    </xf>
    <xf numFmtId="178" fontId="22" fillId="0" borderId="46" xfId="3" applyNumberFormat="1" applyFont="1" applyBorder="1" applyAlignment="1">
      <alignment horizontal="center" vertical="center"/>
    </xf>
    <xf numFmtId="1" fontId="17" fillId="0" borderId="15" xfId="3" applyNumberFormat="1" applyFont="1" applyBorder="1" applyAlignment="1">
      <alignment horizontal="center" vertical="center"/>
    </xf>
    <xf numFmtId="0" fontId="11" fillId="0" borderId="15" xfId="3" applyFont="1" applyBorder="1" applyAlignment="1">
      <alignment horizontal="left" vertical="center"/>
    </xf>
    <xf numFmtId="0" fontId="13" fillId="4" borderId="2" xfId="4" applyFill="1" applyBorder="1" applyAlignment="1">
      <alignment horizontal="right" vertical="center"/>
    </xf>
    <xf numFmtId="0" fontId="13" fillId="4" borderId="2" xfId="4" applyFill="1" applyBorder="1" applyAlignment="1">
      <alignment vertical="center"/>
    </xf>
    <xf numFmtId="0" fontId="8" fillId="4" borderId="2" xfId="3" applyFont="1" applyFill="1" applyBorder="1" applyAlignment="1">
      <alignment horizontal="left" vertical="center"/>
    </xf>
    <xf numFmtId="0" fontId="8" fillId="4" borderId="97" xfId="3" applyFont="1" applyFill="1" applyBorder="1" applyAlignment="1">
      <alignment horizontal="left" vertical="center"/>
    </xf>
    <xf numFmtId="0" fontId="8" fillId="0" borderId="97" xfId="3" applyFont="1" applyBorder="1" applyAlignment="1">
      <alignment horizontal="left" vertical="center" indent="1"/>
    </xf>
    <xf numFmtId="0" fontId="8" fillId="0" borderId="12" xfId="3" applyFont="1" applyBorder="1" applyAlignment="1">
      <alignment horizontal="left" vertical="center" indent="1"/>
    </xf>
    <xf numFmtId="0" fontId="8" fillId="0" borderId="0" xfId="3" applyFont="1" applyBorder="1" applyAlignment="1">
      <alignment horizontal="left" vertical="center" indent="1"/>
    </xf>
    <xf numFmtId="0" fontId="8" fillId="0" borderId="98" xfId="3" applyFont="1" applyBorder="1" applyAlignment="1">
      <alignment horizontal="left" vertical="center" indent="1"/>
    </xf>
    <xf numFmtId="0" fontId="8" fillId="4" borderId="82" xfId="3" applyFont="1" applyFill="1" applyBorder="1" applyAlignment="1">
      <alignment horizontal="right" vertical="center"/>
    </xf>
    <xf numFmtId="0" fontId="14" fillId="0" borderId="82" xfId="3" applyFont="1" applyBorder="1" applyAlignment="1">
      <alignment horizontal="left" vertical="center" indent="1"/>
    </xf>
    <xf numFmtId="49" fontId="12" fillId="2" borderId="95" xfId="3" quotePrefix="1" applyNumberFormat="1" applyFont="1" applyFill="1" applyBorder="1" applyAlignment="1">
      <alignment horizontal="distributed" vertical="center" indent="1"/>
    </xf>
    <xf numFmtId="49" fontId="12" fillId="2" borderId="1" xfId="3" quotePrefix="1" applyNumberFormat="1" applyFont="1" applyFill="1" applyBorder="1" applyAlignment="1">
      <alignment horizontal="distributed" vertical="center" indent="1"/>
    </xf>
    <xf numFmtId="49" fontId="14" fillId="4" borderId="1" xfId="3" quotePrefix="1" applyNumberFormat="1" applyFont="1" applyFill="1" applyBorder="1" applyAlignment="1">
      <alignment vertical="center"/>
    </xf>
    <xf numFmtId="49" fontId="14" fillId="4" borderId="96" xfId="3" quotePrefix="1" applyNumberFormat="1" applyFont="1" applyFill="1" applyBorder="1" applyAlignment="1">
      <alignment vertical="center"/>
    </xf>
    <xf numFmtId="0" fontId="19" fillId="0" borderId="15" xfId="3" applyFont="1" applyBorder="1" applyAlignment="1">
      <alignment horizontal="left" vertical="center" indent="1"/>
    </xf>
    <xf numFmtId="0" fontId="2" fillId="0" borderId="13" xfId="3" applyFont="1" applyBorder="1" applyAlignment="1">
      <alignment horizontal="center" vertical="center"/>
    </xf>
    <xf numFmtId="0" fontId="2" fillId="0" borderId="1" xfId="3" applyFont="1" applyBorder="1" applyAlignment="1">
      <alignment horizontal="center" vertical="center"/>
    </xf>
    <xf numFmtId="0" fontId="15" fillId="0" borderId="89" xfId="3" applyFont="1" applyBorder="1" applyAlignment="1">
      <alignment vertical="center"/>
    </xf>
    <xf numFmtId="0" fontId="14" fillId="0" borderId="15" xfId="3" applyFont="1" applyBorder="1" applyAlignment="1">
      <alignment horizontal="center" vertical="center"/>
    </xf>
    <xf numFmtId="0" fontId="8" fillId="4" borderId="81" xfId="3" applyFont="1" applyFill="1" applyBorder="1" applyAlignment="1">
      <alignment horizontal="right" vertical="center"/>
    </xf>
    <xf numFmtId="0" fontId="14" fillId="0" borderId="15" xfId="3" applyFont="1" applyBorder="1" applyAlignment="1">
      <alignment horizontal="right" vertical="center"/>
    </xf>
    <xf numFmtId="49" fontId="8" fillId="4" borderId="92" xfId="3" applyNumberFormat="1" applyFont="1" applyFill="1" applyBorder="1" applyAlignment="1">
      <alignment vertical="center" textRotation="255"/>
    </xf>
    <xf numFmtId="49" fontId="8" fillId="4" borderId="24" xfId="3" quotePrefix="1" applyNumberFormat="1" applyFont="1" applyFill="1" applyBorder="1" applyAlignment="1">
      <alignment vertical="center" textRotation="255"/>
    </xf>
    <xf numFmtId="49" fontId="8" fillId="4" borderId="93" xfId="3" quotePrefix="1" applyNumberFormat="1" applyFont="1" applyFill="1" applyBorder="1" applyAlignment="1">
      <alignment vertical="center" textRotation="255"/>
    </xf>
    <xf numFmtId="49" fontId="8" fillId="4" borderId="6" xfId="3" quotePrefix="1" applyNumberFormat="1" applyFont="1" applyFill="1" applyBorder="1" applyAlignment="1">
      <alignment vertical="center" textRotation="255"/>
    </xf>
    <xf numFmtId="49" fontId="8" fillId="4" borderId="95" xfId="3" quotePrefix="1" applyNumberFormat="1" applyFont="1" applyFill="1" applyBorder="1" applyAlignment="1">
      <alignment vertical="center" textRotation="255"/>
    </xf>
    <xf numFmtId="49" fontId="8" fillId="4" borderId="35" xfId="3" quotePrefix="1" applyNumberFormat="1" applyFont="1" applyFill="1" applyBorder="1" applyAlignment="1">
      <alignment vertical="center" textRotation="255"/>
    </xf>
    <xf numFmtId="0" fontId="8" fillId="4" borderId="2" xfId="3" applyFont="1" applyFill="1" applyBorder="1" applyAlignment="1">
      <alignment vertical="center" textRotation="255" wrapText="1"/>
    </xf>
    <xf numFmtId="0" fontId="8" fillId="4" borderId="0" xfId="3" applyFont="1" applyFill="1" applyBorder="1" applyAlignment="1">
      <alignment vertical="center" textRotation="255" wrapText="1"/>
    </xf>
    <xf numFmtId="0" fontId="8" fillId="0" borderId="15" xfId="3" applyFont="1" applyBorder="1" applyAlignment="1">
      <alignment horizontal="right" vertical="center"/>
    </xf>
    <xf numFmtId="0" fontId="8" fillId="0" borderId="15" xfId="3" applyFont="1" applyBorder="1" applyAlignment="1">
      <alignment horizontal="left" vertical="center"/>
    </xf>
    <xf numFmtId="0" fontId="14" fillId="0" borderId="13" xfId="3" quotePrefix="1" applyFont="1" applyBorder="1" applyAlignment="1">
      <alignment horizontal="right" vertical="center"/>
    </xf>
    <xf numFmtId="0" fontId="14" fillId="0" borderId="15" xfId="3" quotePrefix="1" applyFont="1" applyBorder="1" applyAlignment="1">
      <alignment horizontal="right" vertical="center"/>
    </xf>
    <xf numFmtId="0" fontId="2" fillId="4" borderId="84" xfId="3" applyFont="1" applyFill="1" applyBorder="1" applyAlignment="1">
      <alignment vertical="center"/>
    </xf>
    <xf numFmtId="0" fontId="2" fillId="4" borderId="87" xfId="3" applyFont="1" applyFill="1" applyBorder="1" applyAlignment="1">
      <alignment vertical="center"/>
    </xf>
    <xf numFmtId="0" fontId="14" fillId="0" borderId="13" xfId="3" applyFont="1" applyBorder="1" applyAlignment="1">
      <alignment horizontal="left" vertical="center" indent="1"/>
    </xf>
    <xf numFmtId="0" fontId="14" fillId="0" borderId="14" xfId="3" applyFont="1" applyBorder="1" applyAlignment="1">
      <alignment horizontal="left" vertical="center" indent="1"/>
    </xf>
    <xf numFmtId="0" fontId="8" fillId="4" borderId="7" xfId="3" applyFont="1" applyFill="1" applyBorder="1" applyAlignment="1">
      <alignment horizontal="center" vertical="center"/>
    </xf>
    <xf numFmtId="0" fontId="8" fillId="4" borderId="2" xfId="3" applyFont="1" applyFill="1" applyBorder="1" applyAlignment="1">
      <alignment horizontal="center" vertical="center"/>
    </xf>
    <xf numFmtId="0" fontId="8" fillId="4" borderId="97" xfId="3" applyFont="1" applyFill="1" applyBorder="1" applyAlignment="1">
      <alignment horizontal="center" vertical="center"/>
    </xf>
    <xf numFmtId="0" fontId="8" fillId="0" borderId="13" xfId="3" applyFont="1" applyBorder="1" applyAlignment="1">
      <alignment horizontal="right" vertical="center"/>
    </xf>
    <xf numFmtId="0" fontId="15" fillId="4" borderId="15" xfId="3" applyFont="1" applyFill="1" applyBorder="1" applyAlignment="1">
      <alignment vertical="center"/>
    </xf>
    <xf numFmtId="0" fontId="14" fillId="0" borderId="17" xfId="3" applyFont="1" applyBorder="1" applyAlignment="1">
      <alignment horizontal="center" vertical="center"/>
    </xf>
    <xf numFmtId="0" fontId="14" fillId="0" borderId="1" xfId="3" applyFont="1" applyBorder="1" applyAlignment="1">
      <alignment horizontal="center" vertical="center"/>
    </xf>
    <xf numFmtId="0" fontId="14" fillId="0" borderId="96" xfId="3" applyFont="1" applyBorder="1" applyAlignment="1">
      <alignment horizontal="center" vertical="center"/>
    </xf>
    <xf numFmtId="0" fontId="2" fillId="4" borderId="15" xfId="3" applyFont="1" applyFill="1" applyBorder="1" applyAlignment="1">
      <alignment vertical="center"/>
    </xf>
    <xf numFmtId="0" fontId="14" fillId="4" borderId="15" xfId="3" applyFont="1" applyFill="1" applyBorder="1" applyAlignment="1">
      <alignment vertical="center"/>
    </xf>
    <xf numFmtId="49" fontId="4" fillId="0" borderId="0" xfId="7" applyNumberFormat="1" applyFont="1" applyBorder="1" applyAlignment="1">
      <alignment horizontal="justify" vertical="top" wrapText="1"/>
    </xf>
    <xf numFmtId="0" fontId="8" fillId="4" borderId="102" xfId="6" applyFont="1" applyFill="1" applyBorder="1" applyAlignment="1">
      <alignment horizontal="left" vertical="center" wrapText="1" indent="1"/>
    </xf>
    <xf numFmtId="0" fontId="8" fillId="4" borderId="49" xfId="6" applyFont="1" applyFill="1" applyBorder="1" applyAlignment="1">
      <alignment horizontal="left" vertical="center" wrapText="1" indent="1"/>
    </xf>
    <xf numFmtId="2" fontId="19" fillId="4" borderId="4" xfId="6" applyNumberFormat="1" applyFont="1" applyFill="1" applyBorder="1" applyAlignment="1">
      <alignment horizontal="center" vertical="center" wrapText="1"/>
    </xf>
    <xf numFmtId="0" fontId="20" fillId="4" borderId="4" xfId="6" applyFont="1" applyFill="1" applyBorder="1" applyAlignment="1">
      <alignment vertical="center" wrapText="1"/>
    </xf>
    <xf numFmtId="0" fontId="20" fillId="4" borderId="112" xfId="6" applyFont="1" applyFill="1" applyBorder="1" applyAlignment="1">
      <alignment vertical="center" wrapText="1"/>
    </xf>
    <xf numFmtId="0" fontId="8" fillId="0" borderId="8" xfId="9" applyNumberFormat="1" applyFont="1" applyFill="1" applyBorder="1" applyAlignment="1" applyProtection="1">
      <alignment vertical="center"/>
      <protection locked="0"/>
    </xf>
    <xf numFmtId="0" fontId="8" fillId="0" borderId="9" xfId="9" applyNumberFormat="1" applyFont="1" applyFill="1" applyBorder="1" applyAlignment="1" applyProtection="1">
      <alignment vertical="center"/>
      <protection locked="0"/>
    </xf>
    <xf numFmtId="0" fontId="8" fillId="0" borderId="10" xfId="9" applyNumberFormat="1" applyFont="1" applyFill="1" applyBorder="1" applyAlignment="1" applyProtection="1">
      <alignment vertical="center"/>
      <protection locked="0"/>
    </xf>
    <xf numFmtId="0" fontId="8" fillId="0" borderId="94" xfId="3" applyFont="1" applyBorder="1" applyAlignment="1">
      <alignment horizontal="left" vertical="top" wrapText="1" indent="2"/>
    </xf>
    <xf numFmtId="0" fontId="8" fillId="0" borderId="79" xfId="3" applyFont="1" applyBorder="1" applyAlignment="1">
      <alignment horizontal="left" vertical="top" wrapText="1" indent="2"/>
    </xf>
    <xf numFmtId="0" fontId="8" fillId="0" borderId="101" xfId="3" applyFont="1" applyBorder="1" applyAlignment="1">
      <alignment horizontal="left" vertical="top" wrapText="1" indent="2"/>
    </xf>
    <xf numFmtId="49" fontId="8" fillId="0" borderId="111" xfId="3" applyNumberFormat="1" applyFont="1" applyBorder="1" applyAlignment="1">
      <alignment horizontal="center" vertical="center"/>
    </xf>
    <xf numFmtId="49" fontId="8" fillId="0" borderId="21" xfId="3" applyNumberFormat="1" applyFont="1" applyBorder="1" applyAlignment="1">
      <alignment horizontal="center" vertical="center"/>
    </xf>
    <xf numFmtId="49" fontId="8" fillId="4" borderId="88" xfId="3" applyNumberFormat="1" applyFont="1" applyFill="1" applyBorder="1" applyAlignment="1">
      <alignment horizontal="center" vertical="center"/>
    </xf>
    <xf numFmtId="49" fontId="8" fillId="4" borderId="14" xfId="3" applyNumberFormat="1" applyFont="1" applyFill="1" applyBorder="1" applyAlignment="1">
      <alignment horizontal="center" vertical="center"/>
    </xf>
    <xf numFmtId="49" fontId="8" fillId="0" borderId="109" xfId="3" applyNumberFormat="1" applyFont="1" applyBorder="1" applyAlignment="1">
      <alignment horizontal="center" vertical="center"/>
    </xf>
    <xf numFmtId="49" fontId="8" fillId="0" borderId="11" xfId="3" applyNumberFormat="1" applyFont="1" applyBorder="1" applyAlignment="1">
      <alignment horizontal="center" vertical="center"/>
    </xf>
    <xf numFmtId="2" fontId="19" fillId="0" borderId="4" xfId="6" applyNumberFormat="1" applyFont="1" applyBorder="1" applyAlignment="1">
      <alignment horizontal="center" vertical="center" wrapText="1"/>
    </xf>
    <xf numFmtId="2" fontId="19" fillId="2" borderId="4" xfId="3" applyNumberFormat="1" applyFont="1" applyFill="1" applyBorder="1" applyAlignment="1">
      <alignment horizontal="center" vertical="center"/>
    </xf>
    <xf numFmtId="2" fontId="20" fillId="4" borderId="4" xfId="6" applyNumberFormat="1" applyFont="1" applyFill="1" applyBorder="1" applyAlignment="1">
      <alignment horizontal="center" vertical="center" wrapText="1"/>
    </xf>
    <xf numFmtId="0" fontId="8" fillId="4" borderId="24" xfId="3" applyFont="1" applyFill="1" applyBorder="1" applyAlignment="1">
      <alignment vertical="center" textRotation="255" wrapText="1"/>
    </xf>
    <xf numFmtId="0" fontId="8" fillId="4" borderId="6" xfId="3" applyFont="1" applyFill="1" applyBorder="1" applyAlignment="1">
      <alignment vertical="center" textRotation="255" wrapText="1"/>
    </xf>
    <xf numFmtId="0" fontId="11" fillId="5" borderId="79" xfId="3" applyFont="1" applyFill="1" applyBorder="1" applyAlignment="1">
      <alignment horizontal="right" vertical="center" wrapText="1"/>
    </xf>
    <xf numFmtId="0" fontId="11" fillId="5" borderId="79" xfId="3" applyFont="1" applyFill="1" applyBorder="1" applyAlignment="1">
      <alignment horizontal="right" vertical="center"/>
    </xf>
    <xf numFmtId="0" fontId="8" fillId="0" borderId="22" xfId="6" applyFont="1" applyBorder="1" applyAlignment="1">
      <alignment vertical="center" wrapText="1"/>
    </xf>
    <xf numFmtId="0" fontId="8" fillId="0" borderId="2" xfId="6" applyFont="1" applyBorder="1" applyAlignment="1">
      <alignment vertical="center" wrapText="1"/>
    </xf>
    <xf numFmtId="0" fontId="8" fillId="0" borderId="97" xfId="6" applyFont="1" applyBorder="1" applyAlignment="1">
      <alignment vertical="center" wrapText="1"/>
    </xf>
    <xf numFmtId="0" fontId="8" fillId="0" borderId="93" xfId="3" applyFont="1" applyBorder="1" applyAlignment="1">
      <alignment horizontal="left" vertical="top" wrapText="1" indent="2"/>
    </xf>
    <xf numFmtId="0" fontId="8" fillId="0" borderId="0" xfId="3" applyFont="1" applyBorder="1" applyAlignment="1">
      <alignment horizontal="left" vertical="top" wrapText="1" indent="2"/>
    </xf>
    <xf numFmtId="0" fontId="8" fillId="0" borderId="98" xfId="3" applyFont="1" applyBorder="1" applyAlignment="1">
      <alignment horizontal="left" vertical="top" wrapText="1" indent="2"/>
    </xf>
    <xf numFmtId="188" fontId="20" fillId="2" borderId="4" xfId="3" applyNumberFormat="1" applyFont="1" applyFill="1" applyBorder="1" applyAlignment="1">
      <alignment horizontal="right" vertical="center"/>
    </xf>
    <xf numFmtId="188" fontId="20" fillId="2" borderId="112" xfId="3" applyNumberFormat="1" applyFont="1" applyFill="1" applyBorder="1" applyAlignment="1">
      <alignment horizontal="right" vertical="center"/>
    </xf>
    <xf numFmtId="49" fontId="12" fillId="2" borderId="88" xfId="3" applyNumberFormat="1" applyFont="1" applyFill="1" applyBorder="1" applyAlignment="1">
      <alignment horizontal="distributed" vertical="center" indent="1"/>
    </xf>
    <xf numFmtId="49" fontId="12" fillId="2" borderId="15" xfId="3" applyNumberFormat="1" applyFont="1" applyFill="1" applyBorder="1" applyAlignment="1">
      <alignment horizontal="distributed" vertical="center" indent="1"/>
    </xf>
    <xf numFmtId="0" fontId="10" fillId="0" borderId="84" xfId="3" applyFont="1" applyFill="1" applyBorder="1" applyAlignment="1">
      <alignment horizontal="distributed" vertical="center" justifyLastLine="1"/>
    </xf>
    <xf numFmtId="0" fontId="10" fillId="0" borderId="87" xfId="3" applyFont="1" applyFill="1" applyBorder="1" applyAlignment="1">
      <alignment horizontal="distributed" vertical="center" justifyLastLine="1"/>
    </xf>
    <xf numFmtId="0" fontId="8" fillId="4" borderId="90" xfId="3" applyFont="1" applyFill="1" applyBorder="1" applyAlignment="1">
      <alignment horizontal="distributed" vertical="center" justifyLastLine="1"/>
    </xf>
    <xf numFmtId="0" fontId="8" fillId="4" borderId="82" xfId="3" applyFont="1" applyFill="1" applyBorder="1" applyAlignment="1">
      <alignment horizontal="distributed" vertical="center" justifyLastLine="1"/>
    </xf>
    <xf numFmtId="0" fontId="8" fillId="4" borderId="83" xfId="3" applyFont="1" applyFill="1" applyBorder="1" applyAlignment="1">
      <alignment horizontal="distributed" vertical="center" justifyLastLine="1"/>
    </xf>
    <xf numFmtId="0" fontId="20" fillId="4" borderId="4" xfId="6" applyFont="1" applyFill="1" applyBorder="1" applyAlignment="1">
      <alignment horizontal="left" vertical="center" wrapText="1" indent="1"/>
    </xf>
    <xf numFmtId="178" fontId="8" fillId="0" borderId="13" xfId="3" applyNumberFormat="1" applyFont="1" applyFill="1" applyBorder="1" applyAlignment="1">
      <alignment horizontal="left" vertical="center" indent="1"/>
    </xf>
    <xf numFmtId="178" fontId="8" fillId="0" borderId="15" xfId="3" applyNumberFormat="1" applyFont="1" applyFill="1" applyBorder="1" applyAlignment="1">
      <alignment horizontal="left" vertical="center" indent="1"/>
    </xf>
    <xf numFmtId="178" fontId="8" fillId="0" borderId="14" xfId="3" applyNumberFormat="1" applyFont="1" applyFill="1" applyBorder="1" applyAlignment="1">
      <alignment horizontal="left" vertical="center" indent="1"/>
    </xf>
    <xf numFmtId="0" fontId="15" fillId="4" borderId="92" xfId="3" applyFont="1" applyFill="1" applyBorder="1" applyAlignment="1">
      <alignment horizontal="center" vertical="center" textRotation="255"/>
    </xf>
    <xf numFmtId="0" fontId="15" fillId="4" borderId="2" xfId="3" applyFont="1" applyFill="1" applyBorder="1" applyAlignment="1">
      <alignment horizontal="center" vertical="center" textRotation="255"/>
    </xf>
    <xf numFmtId="0" fontId="15" fillId="4" borderId="93" xfId="3" applyFont="1" applyFill="1" applyBorder="1" applyAlignment="1">
      <alignment horizontal="center" vertical="center" textRotation="255"/>
    </xf>
    <xf numFmtId="0" fontId="15" fillId="4" borderId="0" xfId="3" applyFont="1" applyFill="1" applyBorder="1" applyAlignment="1">
      <alignment horizontal="center" vertical="center" textRotation="255"/>
    </xf>
    <xf numFmtId="0" fontId="15" fillId="4" borderId="95" xfId="3" applyFont="1" applyFill="1" applyBorder="1" applyAlignment="1">
      <alignment horizontal="center" vertical="center" textRotation="255"/>
    </xf>
    <xf numFmtId="0" fontId="15" fillId="4" borderId="1" xfId="3" applyFont="1" applyFill="1" applyBorder="1" applyAlignment="1">
      <alignment horizontal="center" vertical="center" textRotation="255"/>
    </xf>
    <xf numFmtId="49" fontId="15" fillId="4" borderId="92" xfId="3" applyNumberFormat="1" applyFont="1" applyFill="1" applyBorder="1" applyAlignment="1">
      <alignment horizontal="center" vertical="center" wrapText="1"/>
    </xf>
    <xf numFmtId="49" fontId="15" fillId="4" borderId="2" xfId="3" applyNumberFormat="1" applyFont="1" applyFill="1" applyBorder="1" applyAlignment="1">
      <alignment horizontal="center" vertical="center" wrapText="1"/>
    </xf>
    <xf numFmtId="49" fontId="15" fillId="4" borderId="94" xfId="3" applyNumberFormat="1" applyFont="1" applyFill="1" applyBorder="1" applyAlignment="1">
      <alignment horizontal="center" vertical="center" wrapText="1"/>
    </xf>
    <xf numFmtId="49" fontId="15" fillId="4" borderId="79" xfId="3" applyNumberFormat="1" applyFont="1" applyFill="1" applyBorder="1" applyAlignment="1">
      <alignment horizontal="center" vertical="center" wrapText="1"/>
    </xf>
    <xf numFmtId="0" fontId="8" fillId="4" borderId="62" xfId="3" applyFont="1" applyFill="1" applyBorder="1" applyAlignment="1">
      <alignment horizontal="distributed" vertical="center" indent="1"/>
    </xf>
    <xf numFmtId="0" fontId="8" fillId="4" borderId="52" xfId="3" applyFont="1" applyFill="1" applyBorder="1" applyAlignment="1">
      <alignment horizontal="distributed" vertical="center" indent="1"/>
    </xf>
    <xf numFmtId="0" fontId="32" fillId="4" borderId="62" xfId="3" applyFont="1" applyFill="1" applyBorder="1" applyAlignment="1">
      <alignment horizontal="distributed" vertical="center" indent="1"/>
    </xf>
    <xf numFmtId="0" fontId="32" fillId="4" borderId="51" xfId="3" applyFont="1" applyFill="1" applyBorder="1" applyAlignment="1">
      <alignment horizontal="distributed" vertical="center" indent="1"/>
    </xf>
    <xf numFmtId="0" fontId="32" fillId="4" borderId="52" xfId="3" applyFont="1" applyFill="1" applyBorder="1" applyAlignment="1">
      <alignment horizontal="distributed" vertical="center" indent="1"/>
    </xf>
    <xf numFmtId="0" fontId="32" fillId="4" borderId="61" xfId="3" applyFont="1" applyFill="1" applyBorder="1" applyAlignment="1">
      <alignment horizontal="distributed" vertical="center" indent="1"/>
    </xf>
    <xf numFmtId="0" fontId="32" fillId="4" borderId="53" xfId="3" applyFont="1" applyFill="1" applyBorder="1" applyAlignment="1">
      <alignment horizontal="distributed" vertical="center" indent="1"/>
    </xf>
    <xf numFmtId="0" fontId="32" fillId="4" borderId="54" xfId="3" applyFont="1" applyFill="1" applyBorder="1" applyAlignment="1">
      <alignment horizontal="distributed" vertical="center" indent="1"/>
    </xf>
    <xf numFmtId="0" fontId="8" fillId="4" borderId="152" xfId="3" applyFont="1" applyFill="1" applyBorder="1" applyAlignment="1">
      <alignment horizontal="distributed" vertical="center" indent="1"/>
    </xf>
    <xf numFmtId="0" fontId="8" fillId="4" borderId="153" xfId="3" applyFont="1" applyFill="1" applyBorder="1" applyAlignment="1">
      <alignment horizontal="distributed" vertical="center" indent="1"/>
    </xf>
    <xf numFmtId="0" fontId="8" fillId="4" borderId="156" xfId="3" applyFont="1" applyFill="1" applyBorder="1" applyAlignment="1">
      <alignment horizontal="distributed" vertical="center" indent="1"/>
    </xf>
    <xf numFmtId="0" fontId="15" fillId="0" borderId="20" xfId="3" applyFont="1" applyFill="1" applyBorder="1" applyAlignment="1">
      <alignment horizontal="center" vertical="center"/>
    </xf>
    <xf numFmtId="0" fontId="15" fillId="0" borderId="155" xfId="3" applyFont="1" applyFill="1" applyBorder="1" applyAlignment="1">
      <alignment horizontal="center" vertical="center"/>
    </xf>
    <xf numFmtId="0" fontId="15" fillId="0" borderId="153" xfId="3" applyFont="1" applyFill="1" applyBorder="1" applyAlignment="1">
      <alignment horizontal="center" vertical="center"/>
    </xf>
    <xf numFmtId="0" fontId="15" fillId="4" borderId="61" xfId="3" applyFont="1" applyFill="1" applyBorder="1" applyAlignment="1">
      <alignment horizontal="distributed" vertical="distributed" indent="1"/>
    </xf>
    <xf numFmtId="0" fontId="15" fillId="4" borderId="53" xfId="3" applyFont="1" applyFill="1" applyBorder="1" applyAlignment="1">
      <alignment horizontal="distributed" vertical="distributed" indent="1"/>
    </xf>
    <xf numFmtId="0" fontId="15" fillId="4" borderId="54" xfId="3" applyFont="1" applyFill="1" applyBorder="1" applyAlignment="1">
      <alignment horizontal="distributed" vertical="distributed" indent="1"/>
    </xf>
    <xf numFmtId="0" fontId="6" fillId="0" borderId="0" xfId="3" applyFont="1" applyFill="1" applyAlignment="1">
      <alignment horizontal="center" vertical="center" textRotation="255"/>
    </xf>
    <xf numFmtId="0" fontId="8" fillId="4" borderId="65" xfId="3" applyFont="1" applyFill="1" applyBorder="1" applyAlignment="1">
      <alignment horizontal="center" vertical="center"/>
    </xf>
    <xf numFmtId="0" fontId="8" fillId="4" borderId="158" xfId="3" applyFont="1" applyFill="1" applyBorder="1" applyAlignment="1">
      <alignment horizontal="center" vertical="center"/>
    </xf>
    <xf numFmtId="0" fontId="8" fillId="4" borderId="137" xfId="3" applyFont="1" applyFill="1" applyBorder="1" applyAlignment="1">
      <alignment horizontal="center" vertical="center"/>
    </xf>
    <xf numFmtId="0" fontId="8" fillId="4" borderId="71" xfId="3" applyFont="1" applyFill="1" applyBorder="1" applyAlignment="1">
      <alignment horizontal="center" vertical="center"/>
    </xf>
    <xf numFmtId="0" fontId="8" fillId="4" borderId="159" xfId="3" applyFont="1" applyFill="1" applyBorder="1" applyAlignment="1">
      <alignment horizontal="center" vertical="center"/>
    </xf>
    <xf numFmtId="185" fontId="14" fillId="4" borderId="137" xfId="3" applyNumberFormat="1" applyFont="1" applyFill="1" applyBorder="1" applyAlignment="1">
      <alignment horizontal="center" vertical="center"/>
    </xf>
    <xf numFmtId="185" fontId="14" fillId="4" borderId="71" xfId="3" applyNumberFormat="1" applyFont="1" applyFill="1" applyBorder="1" applyAlignment="1">
      <alignment horizontal="center" vertical="center"/>
    </xf>
    <xf numFmtId="185" fontId="14" fillId="4" borderId="159" xfId="3" applyNumberFormat="1" applyFont="1" applyFill="1" applyBorder="1" applyAlignment="1">
      <alignment horizontal="center" vertical="center"/>
    </xf>
    <xf numFmtId="185" fontId="14" fillId="4" borderId="60" xfId="3" applyNumberFormat="1" applyFont="1" applyFill="1" applyBorder="1" applyAlignment="1">
      <alignment horizontal="center" vertical="center"/>
    </xf>
    <xf numFmtId="185" fontId="14" fillId="4" borderId="73" xfId="3" applyNumberFormat="1" applyFont="1" applyFill="1" applyBorder="1" applyAlignment="1">
      <alignment horizontal="center" vertical="center"/>
    </xf>
    <xf numFmtId="185" fontId="14" fillId="4" borderId="160" xfId="3" applyNumberFormat="1" applyFont="1" applyFill="1" applyBorder="1" applyAlignment="1">
      <alignment horizontal="center" vertical="center"/>
    </xf>
    <xf numFmtId="0" fontId="8" fillId="4" borderId="51" xfId="3" applyFont="1" applyFill="1" applyBorder="1" applyAlignment="1">
      <alignment horizontal="center" vertical="center"/>
    </xf>
    <xf numFmtId="0" fontId="2" fillId="4" borderId="53" xfId="3" applyFont="1" applyFill="1" applyBorder="1" applyAlignment="1">
      <alignment vertical="center"/>
    </xf>
    <xf numFmtId="1" fontId="8" fillId="0" borderId="3" xfId="3" quotePrefix="1" applyNumberFormat="1" applyFont="1" applyFill="1" applyBorder="1" applyAlignment="1">
      <alignment horizontal="right" vertical="center"/>
    </xf>
    <xf numFmtId="0" fontId="8" fillId="4" borderId="53" xfId="3" applyNumberFormat="1" applyFont="1" applyFill="1" applyBorder="1" applyAlignment="1">
      <alignment horizontal="left" vertical="center" indent="1"/>
    </xf>
    <xf numFmtId="2" fontId="15" fillId="2" borderId="7" xfId="3" applyNumberFormat="1" applyFont="1" applyFill="1" applyBorder="1" applyAlignment="1">
      <alignment horizontal="center" vertical="center"/>
    </xf>
    <xf numFmtId="2" fontId="15" fillId="2" borderId="23" xfId="3" applyNumberFormat="1" applyFont="1" applyFill="1" applyBorder="1" applyAlignment="1">
      <alignment horizontal="center" vertical="center"/>
    </xf>
    <xf numFmtId="2" fontId="15" fillId="2" borderId="17" xfId="3" applyNumberFormat="1" applyFont="1" applyFill="1" applyBorder="1" applyAlignment="1">
      <alignment horizontal="center" vertical="center"/>
    </xf>
    <xf numFmtId="2" fontId="15" fillId="2" borderId="34" xfId="3" applyNumberFormat="1" applyFont="1" applyFill="1" applyBorder="1" applyAlignment="1">
      <alignment horizontal="center" vertical="center"/>
    </xf>
    <xf numFmtId="2" fontId="15" fillId="2" borderId="58" xfId="3" applyNumberFormat="1" applyFont="1" applyFill="1" applyBorder="1" applyAlignment="1">
      <alignment horizontal="center" vertical="center"/>
    </xf>
    <xf numFmtId="2" fontId="15" fillId="2" borderId="59" xfId="3" applyNumberFormat="1" applyFont="1" applyFill="1" applyBorder="1" applyAlignment="1">
      <alignment horizontal="center" vertical="center"/>
    </xf>
    <xf numFmtId="2" fontId="15" fillId="2" borderId="73" xfId="3" applyNumberFormat="1" applyFont="1" applyFill="1" applyBorder="1" applyAlignment="1">
      <alignment horizontal="center" vertical="center"/>
    </xf>
    <xf numFmtId="2" fontId="15" fillId="2" borderId="74" xfId="3" applyNumberFormat="1" applyFont="1" applyFill="1" applyBorder="1" applyAlignment="1">
      <alignment horizontal="center" vertical="center"/>
    </xf>
    <xf numFmtId="185" fontId="8" fillId="0" borderId="18" xfId="3" applyNumberFormat="1" applyFont="1" applyFill="1" applyBorder="1" applyAlignment="1">
      <alignment horizontal="right" vertical="center"/>
    </xf>
    <xf numFmtId="185" fontId="8" fillId="0" borderId="19" xfId="3" applyNumberFormat="1" applyFont="1" applyFill="1" applyBorder="1" applyAlignment="1">
      <alignment horizontal="right" vertical="center"/>
    </xf>
    <xf numFmtId="185" fontId="8" fillId="0" borderId="21" xfId="3" applyNumberFormat="1" applyFont="1" applyFill="1" applyBorder="1" applyAlignment="1">
      <alignment horizontal="right" vertical="center"/>
    </xf>
    <xf numFmtId="2" fontId="8" fillId="0" borderId="53" xfId="3" applyNumberFormat="1" applyFont="1" applyFill="1" applyBorder="1" applyAlignment="1">
      <alignment horizontal="right" vertical="center"/>
    </xf>
    <xf numFmtId="2" fontId="8" fillId="0" borderId="54" xfId="3" applyNumberFormat="1" applyFont="1" applyFill="1" applyBorder="1" applyAlignment="1">
      <alignment horizontal="right" vertical="center"/>
    </xf>
    <xf numFmtId="185" fontId="15" fillId="4" borderId="53" xfId="3" applyNumberFormat="1" applyFont="1" applyFill="1" applyBorder="1" applyAlignment="1">
      <alignment horizontal="right" vertical="center"/>
    </xf>
    <xf numFmtId="0" fontId="8" fillId="4" borderId="5" xfId="3" applyFont="1" applyFill="1" applyBorder="1" applyAlignment="1">
      <alignment horizontal="center" vertical="center"/>
    </xf>
    <xf numFmtId="0" fontId="8" fillId="4" borderId="20" xfId="3" applyNumberFormat="1" applyFont="1" applyFill="1" applyBorder="1" applyAlignment="1">
      <alignment horizontal="left" vertical="center" indent="1"/>
    </xf>
    <xf numFmtId="0" fontId="2" fillId="4" borderId="139" xfId="3" applyFont="1" applyFill="1" applyBorder="1" applyAlignment="1">
      <alignment vertical="center"/>
    </xf>
    <xf numFmtId="0" fontId="2" fillId="4" borderId="157" xfId="3" applyFont="1" applyFill="1" applyBorder="1" applyAlignment="1">
      <alignment vertical="center"/>
    </xf>
    <xf numFmtId="2" fontId="8" fillId="0" borderId="18" xfId="3" applyNumberFormat="1" applyFont="1" applyFill="1" applyBorder="1" applyAlignment="1">
      <alignment horizontal="right" vertical="center"/>
    </xf>
    <xf numFmtId="2" fontId="8" fillId="0" borderId="20" xfId="3" applyNumberFormat="1" applyFont="1" applyFill="1" applyBorder="1" applyAlignment="1">
      <alignment horizontal="right" vertical="center"/>
    </xf>
    <xf numFmtId="2" fontId="8" fillId="0" borderId="36" xfId="3" applyNumberFormat="1" applyFont="1" applyFill="1" applyBorder="1" applyAlignment="1">
      <alignment horizontal="left" vertical="center"/>
    </xf>
    <xf numFmtId="2" fontId="8" fillId="0" borderId="10" xfId="3" applyNumberFormat="1" applyFont="1" applyFill="1" applyBorder="1" applyAlignment="1">
      <alignment horizontal="left" vertical="center"/>
    </xf>
    <xf numFmtId="2" fontId="8" fillId="0" borderId="49" xfId="3" applyNumberFormat="1" applyFont="1" applyFill="1" applyBorder="1" applyAlignment="1">
      <alignment horizontal="left" vertical="center"/>
    </xf>
    <xf numFmtId="2" fontId="8" fillId="4" borderId="57" xfId="3" applyNumberFormat="1" applyFont="1" applyFill="1" applyBorder="1" applyAlignment="1">
      <alignment horizontal="left" vertical="center"/>
    </xf>
    <xf numFmtId="0" fontId="8" fillId="4" borderId="15" xfId="3" quotePrefix="1" applyFont="1" applyFill="1" applyBorder="1" applyAlignment="1">
      <alignment horizontal="center" vertical="center"/>
    </xf>
    <xf numFmtId="0" fontId="8" fillId="4" borderId="14" xfId="3" quotePrefix="1" applyFont="1" applyFill="1" applyBorder="1" applyAlignment="1">
      <alignment horizontal="center" vertical="center"/>
    </xf>
    <xf numFmtId="178" fontId="15" fillId="4" borderId="55" xfId="3" applyNumberFormat="1" applyFont="1" applyFill="1" applyBorder="1" applyAlignment="1">
      <alignment horizontal="center" vertical="center"/>
    </xf>
    <xf numFmtId="0" fontId="8" fillId="0" borderId="51" xfId="3" applyFont="1" applyFill="1" applyBorder="1" applyAlignment="1">
      <alignment horizontal="center" vertical="center" wrapText="1"/>
    </xf>
    <xf numFmtId="0" fontId="8" fillId="4" borderId="161" xfId="3" applyFont="1" applyFill="1" applyBorder="1" applyAlignment="1">
      <alignment horizontal="center" vertical="center" wrapText="1"/>
    </xf>
    <xf numFmtId="0" fontId="8" fillId="4" borderId="162" xfId="3" applyFont="1" applyFill="1" applyBorder="1" applyAlignment="1">
      <alignment horizontal="center" vertical="center" wrapText="1"/>
    </xf>
    <xf numFmtId="0" fontId="8" fillId="4" borderId="163" xfId="3" applyFont="1" applyFill="1" applyBorder="1" applyAlignment="1">
      <alignment horizontal="center" vertical="center" wrapText="1"/>
    </xf>
    <xf numFmtId="0" fontId="8" fillId="4" borderId="164" xfId="3" applyFont="1" applyFill="1" applyBorder="1" applyAlignment="1">
      <alignment horizontal="center" vertical="center" wrapText="1"/>
    </xf>
    <xf numFmtId="0" fontId="8" fillId="4" borderId="39" xfId="3" applyFont="1" applyFill="1" applyBorder="1" applyAlignment="1">
      <alignment horizontal="center" vertical="center" wrapText="1"/>
    </xf>
    <xf numFmtId="2" fontId="8" fillId="0" borderId="57" xfId="3" applyNumberFormat="1" applyFont="1" applyFill="1" applyBorder="1" applyAlignment="1">
      <alignment horizontal="left" vertical="center"/>
    </xf>
    <xf numFmtId="0" fontId="8" fillId="0" borderId="51" xfId="3" applyNumberFormat="1" applyFont="1" applyFill="1" applyBorder="1" applyAlignment="1">
      <alignment vertical="center"/>
    </xf>
    <xf numFmtId="2" fontId="15" fillId="2" borderId="56" xfId="3" applyNumberFormat="1" applyFont="1" applyFill="1" applyBorder="1" applyAlignment="1">
      <alignment horizontal="center" vertical="center"/>
    </xf>
    <xf numFmtId="2" fontId="15" fillId="2" borderId="60" xfId="3" applyNumberFormat="1" applyFont="1" applyFill="1" applyBorder="1" applyAlignment="1">
      <alignment horizontal="center" vertical="center"/>
    </xf>
    <xf numFmtId="185" fontId="8" fillId="0" borderId="38" xfId="3" applyNumberFormat="1" applyFont="1" applyFill="1" applyBorder="1" applyAlignment="1">
      <alignment horizontal="center" vertical="top"/>
    </xf>
    <xf numFmtId="185" fontId="8" fillId="0" borderId="17" xfId="3" applyNumberFormat="1" applyFont="1" applyFill="1" applyBorder="1" applyAlignment="1">
      <alignment horizontal="center" vertical="top"/>
    </xf>
    <xf numFmtId="0" fontId="8" fillId="4" borderId="92" xfId="3" quotePrefix="1" applyFont="1" applyFill="1" applyBorder="1" applyAlignment="1">
      <alignment horizontal="distributed" vertical="center" indent="3"/>
    </xf>
    <xf numFmtId="0" fontId="8" fillId="4" borderId="2" xfId="3" quotePrefix="1" applyFont="1" applyFill="1" applyBorder="1" applyAlignment="1">
      <alignment horizontal="distributed" vertical="center" indent="3"/>
    </xf>
    <xf numFmtId="0" fontId="8" fillId="4" borderId="24" xfId="3" quotePrefix="1" applyFont="1" applyFill="1" applyBorder="1" applyAlignment="1">
      <alignment horizontal="distributed" vertical="center" indent="3"/>
    </xf>
    <xf numFmtId="0" fontId="8" fillId="4" borderId="93" xfId="3" quotePrefix="1" applyFont="1" applyFill="1" applyBorder="1" applyAlignment="1">
      <alignment horizontal="distributed" vertical="center" indent="3"/>
    </xf>
    <xf numFmtId="0" fontId="8" fillId="4" borderId="0" xfId="3" quotePrefix="1" applyFont="1" applyFill="1" applyBorder="1" applyAlignment="1">
      <alignment horizontal="distributed" vertical="center" indent="3"/>
    </xf>
    <xf numFmtId="0" fontId="8" fillId="4" borderId="6" xfId="3" quotePrefix="1" applyFont="1" applyFill="1" applyBorder="1" applyAlignment="1">
      <alignment horizontal="distributed" vertical="center" indent="3"/>
    </xf>
    <xf numFmtId="0" fontId="8" fillId="4" borderId="66" xfId="3" applyFont="1" applyFill="1" applyBorder="1" applyAlignment="1">
      <alignment horizontal="center" vertical="center"/>
    </xf>
    <xf numFmtId="0" fontId="8" fillId="4" borderId="147" xfId="3" applyFont="1" applyFill="1" applyBorder="1" applyAlignment="1">
      <alignment horizontal="center" vertical="center"/>
    </xf>
    <xf numFmtId="0" fontId="11" fillId="4" borderId="108" xfId="3" applyFont="1" applyFill="1" applyBorder="1" applyAlignment="1">
      <alignment vertical="top" wrapText="1"/>
    </xf>
    <xf numFmtId="0" fontId="11" fillId="4" borderId="98" xfId="3" applyFont="1" applyFill="1" applyBorder="1" applyAlignment="1">
      <alignment vertical="top" wrapText="1"/>
    </xf>
    <xf numFmtId="0" fontId="11" fillId="4" borderId="131" xfId="3" applyFont="1" applyFill="1" applyBorder="1" applyAlignment="1">
      <alignment vertical="top" wrapText="1"/>
    </xf>
    <xf numFmtId="0" fontId="11" fillId="4" borderId="96" xfId="3" applyFont="1" applyFill="1" applyBorder="1" applyAlignment="1">
      <alignment vertical="top" wrapText="1"/>
    </xf>
    <xf numFmtId="49" fontId="2" fillId="4" borderId="102" xfId="3" applyNumberFormat="1" applyFont="1" applyFill="1" applyBorder="1" applyAlignment="1">
      <alignment vertical="center" textRotation="255"/>
    </xf>
    <xf numFmtId="49" fontId="2" fillId="4" borderId="50" xfId="3" applyNumberFormat="1" applyFont="1" applyFill="1" applyBorder="1" applyAlignment="1">
      <alignment vertical="center" textRotation="255"/>
    </xf>
    <xf numFmtId="49" fontId="2" fillId="4" borderId="103" xfId="3" applyNumberFormat="1" applyFont="1" applyFill="1" applyBorder="1" applyAlignment="1">
      <alignment vertical="center" textRotation="255"/>
    </xf>
    <xf numFmtId="49" fontId="2" fillId="4" borderId="52" xfId="3" applyNumberFormat="1" applyFont="1" applyFill="1" applyBorder="1" applyAlignment="1">
      <alignment vertical="center" textRotation="255"/>
    </xf>
    <xf numFmtId="178" fontId="15" fillId="4" borderId="41" xfId="3" applyNumberFormat="1" applyFont="1" applyFill="1" applyBorder="1" applyAlignment="1">
      <alignment horizontal="center" vertical="center"/>
    </xf>
    <xf numFmtId="0" fontId="8" fillId="0" borderId="10" xfId="3" applyFont="1" applyFill="1" applyBorder="1" applyAlignment="1">
      <alignment horizontal="center" vertical="center"/>
    </xf>
    <xf numFmtId="0" fontId="8" fillId="0" borderId="27" xfId="3" applyFont="1" applyFill="1" applyBorder="1" applyAlignment="1">
      <alignment horizontal="center" vertical="center"/>
    </xf>
    <xf numFmtId="0" fontId="8" fillId="0" borderId="5" xfId="3" applyFont="1" applyFill="1" applyBorder="1" applyAlignment="1">
      <alignment horizontal="center" vertical="center" wrapText="1"/>
    </xf>
    <xf numFmtId="2" fontId="15" fillId="4" borderId="51" xfId="3" applyNumberFormat="1" applyFont="1" applyFill="1" applyBorder="1" applyAlignment="1">
      <alignment horizontal="center" vertical="center"/>
    </xf>
    <xf numFmtId="2" fontId="15" fillId="4" borderId="49" xfId="3" applyNumberFormat="1" applyFont="1" applyFill="1" applyBorder="1" applyAlignment="1">
      <alignment horizontal="center" vertical="center"/>
    </xf>
    <xf numFmtId="2" fontId="15" fillId="4" borderId="53" xfId="3" applyNumberFormat="1" applyFont="1" applyFill="1" applyBorder="1" applyAlignment="1">
      <alignment horizontal="center" vertical="center"/>
    </xf>
    <xf numFmtId="2" fontId="15" fillId="4" borderId="64" xfId="3" applyNumberFormat="1" applyFont="1" applyFill="1" applyBorder="1" applyAlignment="1">
      <alignment horizontal="center" vertical="center"/>
    </xf>
    <xf numFmtId="2" fontId="15" fillId="4" borderId="52" xfId="3" applyNumberFormat="1" applyFont="1" applyFill="1" applyBorder="1" applyAlignment="1">
      <alignment horizontal="center" vertical="center"/>
    </xf>
    <xf numFmtId="0" fontId="15" fillId="4" borderId="55" xfId="3" applyFont="1" applyFill="1" applyBorder="1" applyAlignment="1">
      <alignment horizontal="center" vertical="center"/>
    </xf>
    <xf numFmtId="186" fontId="8" fillId="4" borderId="49" xfId="10" applyNumberFormat="1" applyFont="1" applyFill="1" applyBorder="1" applyAlignment="1">
      <alignment horizontal="center" vertical="center"/>
    </xf>
    <xf numFmtId="186" fontId="8" fillId="4" borderId="53" xfId="10" applyNumberFormat="1" applyFont="1" applyFill="1" applyBorder="1" applyAlignment="1">
      <alignment horizontal="center" vertical="center"/>
    </xf>
    <xf numFmtId="186" fontId="8" fillId="4" borderId="64" xfId="10" applyNumberFormat="1" applyFont="1" applyFill="1" applyBorder="1" applyAlignment="1">
      <alignment horizontal="center" vertical="center"/>
    </xf>
    <xf numFmtId="186" fontId="8" fillId="4" borderId="51" xfId="10" applyNumberFormat="1" applyFont="1" applyFill="1" applyBorder="1" applyAlignment="1">
      <alignment horizontal="center" vertical="center"/>
    </xf>
    <xf numFmtId="2" fontId="8" fillId="4" borderId="49" xfId="3" applyNumberFormat="1" applyFont="1" applyFill="1" applyBorder="1" applyAlignment="1">
      <alignment horizontal="center" vertical="center"/>
    </xf>
    <xf numFmtId="2" fontId="8" fillId="4" borderId="50" xfId="3" applyNumberFormat="1" applyFont="1" applyFill="1" applyBorder="1" applyAlignment="1">
      <alignment horizontal="center" vertical="center"/>
    </xf>
    <xf numFmtId="2" fontId="15" fillId="4" borderId="54" xfId="3" applyNumberFormat="1" applyFont="1" applyFill="1" applyBorder="1" applyAlignment="1">
      <alignment horizontal="center" vertical="center"/>
    </xf>
    <xf numFmtId="2" fontId="8" fillId="4" borderId="64" xfId="3" applyNumberFormat="1" applyFont="1" applyFill="1" applyBorder="1" applyAlignment="1">
      <alignment horizontal="center" vertical="center"/>
    </xf>
    <xf numFmtId="2" fontId="8" fillId="4" borderId="69" xfId="3" applyNumberFormat="1" applyFont="1" applyFill="1" applyBorder="1" applyAlignment="1">
      <alignment horizontal="center" vertical="center"/>
    </xf>
    <xf numFmtId="2" fontId="8" fillId="4" borderId="52" xfId="3" applyNumberFormat="1" applyFont="1" applyFill="1" applyBorder="1" applyAlignment="1">
      <alignment horizontal="center" vertical="center"/>
    </xf>
    <xf numFmtId="0" fontId="8" fillId="4" borderId="103" xfId="3" applyFont="1" applyFill="1" applyBorder="1" applyAlignment="1">
      <alignment horizontal="center" vertical="center" textRotation="255"/>
    </xf>
    <xf numFmtId="0" fontId="8" fillId="4" borderId="52" xfId="3" applyFont="1" applyFill="1" applyBorder="1" applyAlignment="1">
      <alignment horizontal="center" vertical="center" textRotation="255"/>
    </xf>
    <xf numFmtId="0" fontId="8" fillId="4" borderId="104" xfId="3" applyFont="1" applyFill="1" applyBorder="1" applyAlignment="1">
      <alignment horizontal="center" vertical="center" textRotation="255"/>
    </xf>
    <xf numFmtId="0" fontId="8" fillId="4" borderId="54" xfId="3" applyFont="1" applyFill="1" applyBorder="1" applyAlignment="1">
      <alignment horizontal="center" vertical="center" textRotation="255"/>
    </xf>
    <xf numFmtId="0" fontId="8" fillId="4" borderId="51" xfId="3" applyFont="1" applyFill="1" applyBorder="1" applyAlignment="1">
      <alignment horizontal="distributed" vertical="center" wrapText="1" indent="1"/>
    </xf>
    <xf numFmtId="0" fontId="8" fillId="4" borderId="52" xfId="3" applyFont="1" applyFill="1" applyBorder="1" applyAlignment="1">
      <alignment horizontal="distributed" vertical="center" wrapText="1" indent="1"/>
    </xf>
    <xf numFmtId="0" fontId="8" fillId="4" borderId="53" xfId="3" applyFont="1" applyFill="1" applyBorder="1" applyAlignment="1">
      <alignment horizontal="distributed" vertical="center" indent="1"/>
    </xf>
    <xf numFmtId="0" fontId="8" fillId="4" borderId="54" xfId="3" applyFont="1" applyFill="1" applyBorder="1" applyAlignment="1">
      <alignment horizontal="distributed" vertical="center" indent="1"/>
    </xf>
    <xf numFmtId="0" fontId="15" fillId="4" borderId="36" xfId="3" applyFont="1" applyFill="1" applyBorder="1" applyAlignment="1">
      <alignment horizontal="center" vertical="center"/>
    </xf>
    <xf numFmtId="0" fontId="15" fillId="4" borderId="9" xfId="3" applyFont="1" applyFill="1" applyBorder="1" applyAlignment="1">
      <alignment horizontal="center" vertical="center"/>
    </xf>
    <xf numFmtId="0" fontId="15" fillId="4" borderId="10" xfId="3" applyFont="1" applyFill="1" applyBorder="1" applyAlignment="1">
      <alignment horizontal="center" vertical="center"/>
    </xf>
    <xf numFmtId="0" fontId="2" fillId="0" borderId="51" xfId="3" applyFont="1" applyFill="1" applyBorder="1" applyAlignment="1">
      <alignment vertical="center"/>
    </xf>
    <xf numFmtId="0" fontId="8" fillId="4" borderId="57" xfId="3" applyFont="1" applyFill="1" applyBorder="1" applyAlignment="1">
      <alignment horizontal="distributed" vertical="center"/>
    </xf>
    <xf numFmtId="0" fontId="8" fillId="4" borderId="49" xfId="3" applyFont="1" applyFill="1" applyBorder="1" applyAlignment="1">
      <alignment horizontal="distributed" vertical="center"/>
    </xf>
    <xf numFmtId="0" fontId="8" fillId="4" borderId="61" xfId="3" applyFont="1" applyFill="1" applyBorder="1" applyAlignment="1">
      <alignment horizontal="distributed" vertical="center"/>
    </xf>
    <xf numFmtId="0" fontId="8" fillId="4" borderId="53" xfId="3" applyFont="1" applyFill="1" applyBorder="1" applyAlignment="1">
      <alignment horizontal="distributed" vertical="center"/>
    </xf>
    <xf numFmtId="0" fontId="8" fillId="4" borderId="27" xfId="3" applyFont="1" applyFill="1" applyBorder="1" applyAlignment="1">
      <alignment horizontal="distributed" vertical="center"/>
    </xf>
    <xf numFmtId="0" fontId="8" fillId="4" borderId="64" xfId="3" applyFont="1" applyFill="1" applyBorder="1" applyAlignment="1">
      <alignment horizontal="distributed" vertical="center"/>
    </xf>
    <xf numFmtId="0" fontId="8" fillId="4" borderId="5" xfId="3" applyFont="1" applyFill="1" applyBorder="1" applyAlignment="1">
      <alignment horizontal="distributed" vertical="center"/>
    </xf>
    <xf numFmtId="0" fontId="8" fillId="4" borderId="51" xfId="3" applyFont="1" applyFill="1" applyBorder="1" applyAlignment="1">
      <alignment horizontal="distributed" vertical="center"/>
    </xf>
    <xf numFmtId="0" fontId="8" fillId="4" borderId="20" xfId="3" applyFont="1" applyFill="1" applyBorder="1" applyAlignment="1">
      <alignment horizontal="distributed" vertical="center"/>
    </xf>
    <xf numFmtId="0" fontId="8" fillId="0" borderId="5" xfId="3" applyNumberFormat="1" applyFont="1" applyFill="1" applyBorder="1" applyAlignment="1">
      <alignment horizontal="left" vertical="center" indent="1"/>
    </xf>
    <xf numFmtId="0" fontId="8" fillId="0" borderId="51" xfId="3" applyNumberFormat="1" applyFont="1" applyFill="1" applyBorder="1" applyAlignment="1">
      <alignment horizontal="left" vertical="center" indent="1"/>
    </xf>
    <xf numFmtId="0" fontId="15" fillId="4" borderId="10" xfId="3" applyFont="1" applyFill="1" applyBorder="1" applyAlignment="1">
      <alignment horizontal="center" vertical="center" textRotation="255"/>
    </xf>
    <xf numFmtId="0" fontId="15" fillId="4" borderId="49" xfId="3" applyFont="1" applyFill="1" applyBorder="1" applyAlignment="1">
      <alignment horizontal="center" vertical="center" textRotation="255"/>
    </xf>
    <xf numFmtId="0" fontId="15" fillId="4" borderId="106" xfId="3" applyFont="1" applyFill="1" applyBorder="1" applyAlignment="1">
      <alignment horizontal="center" vertical="center" textRotation="255"/>
    </xf>
    <xf numFmtId="0" fontId="15" fillId="4" borderId="5" xfId="3" applyFont="1" applyFill="1" applyBorder="1" applyAlignment="1">
      <alignment horizontal="center" vertical="center" textRotation="255"/>
    </xf>
    <xf numFmtId="0" fontId="15" fillId="4" borderId="51" xfId="3" applyFont="1" applyFill="1" applyBorder="1" applyAlignment="1">
      <alignment horizontal="center" vertical="center" textRotation="255"/>
    </xf>
    <xf numFmtId="0" fontId="15" fillId="4" borderId="141" xfId="3" applyFont="1" applyFill="1" applyBorder="1" applyAlignment="1">
      <alignment horizontal="center" vertical="center" textRotation="255"/>
    </xf>
    <xf numFmtId="1" fontId="8" fillId="0" borderId="4" xfId="3" applyNumberFormat="1" applyFont="1" applyFill="1" applyBorder="1" applyAlignment="1">
      <alignment horizontal="left" vertical="center"/>
    </xf>
    <xf numFmtId="1" fontId="8" fillId="0" borderId="5" xfId="3" applyNumberFormat="1" applyFont="1" applyFill="1" applyBorder="1" applyAlignment="1">
      <alignment horizontal="left" vertical="center"/>
    </xf>
    <xf numFmtId="0" fontId="8" fillId="0" borderId="20" xfId="3" applyNumberFormat="1" applyFont="1" applyFill="1" applyBorder="1" applyAlignment="1">
      <alignment horizontal="left" vertical="center" indent="1"/>
    </xf>
    <xf numFmtId="0" fontId="8" fillId="0" borderId="53" xfId="3" applyNumberFormat="1" applyFont="1" applyFill="1" applyBorder="1" applyAlignment="1">
      <alignment horizontal="left" vertical="center" indent="1"/>
    </xf>
    <xf numFmtId="56" fontId="8" fillId="0" borderId="5" xfId="3" applyNumberFormat="1" applyFont="1" applyFill="1" applyBorder="1" applyAlignment="1">
      <alignment horizontal="left" vertical="center" indent="1"/>
    </xf>
    <xf numFmtId="56" fontId="8" fillId="0" borderId="51" xfId="3" applyNumberFormat="1" applyFont="1" applyFill="1" applyBorder="1" applyAlignment="1">
      <alignment horizontal="left" vertical="center" indent="1"/>
    </xf>
    <xf numFmtId="0" fontId="8" fillId="4" borderId="64" xfId="3" applyFont="1" applyFill="1" applyBorder="1" applyAlignment="1">
      <alignment horizontal="distributed" vertical="center" indent="1"/>
    </xf>
    <xf numFmtId="0" fontId="8" fillId="4" borderId="69" xfId="3" applyFont="1" applyFill="1" applyBorder="1" applyAlignment="1">
      <alignment horizontal="distributed" vertical="center" indent="1"/>
    </xf>
    <xf numFmtId="0" fontId="2" fillId="0" borderId="15" xfId="3" applyFont="1" applyFill="1" applyBorder="1" applyAlignment="1">
      <alignment horizontal="center" vertical="center"/>
    </xf>
    <xf numFmtId="0" fontId="2" fillId="0" borderId="89" xfId="3" applyFont="1" applyFill="1" applyBorder="1" applyAlignment="1">
      <alignment horizontal="center" vertical="center"/>
    </xf>
    <xf numFmtId="0" fontId="8" fillId="2" borderId="43" xfId="3" applyFont="1" applyFill="1" applyBorder="1" applyAlignment="1">
      <alignment horizontal="center" vertical="center"/>
    </xf>
    <xf numFmtId="0" fontId="8" fillId="2" borderId="15" xfId="3" applyFont="1" applyFill="1" applyBorder="1" applyAlignment="1">
      <alignment horizontal="center" vertical="center"/>
    </xf>
    <xf numFmtId="0" fontId="8" fillId="2" borderId="89" xfId="3" applyFont="1" applyFill="1" applyBorder="1" applyAlignment="1">
      <alignment horizontal="center" vertical="center"/>
    </xf>
    <xf numFmtId="0" fontId="8" fillId="0" borderId="5" xfId="3" applyFont="1" applyFill="1" applyBorder="1" applyAlignment="1">
      <alignment horizontal="left" vertical="center" wrapText="1" indent="1"/>
    </xf>
    <xf numFmtId="0" fontId="8" fillId="0" borderId="51" xfId="3" applyFont="1" applyFill="1" applyBorder="1" applyAlignment="1">
      <alignment horizontal="left" vertical="center" wrapText="1" indent="1"/>
    </xf>
    <xf numFmtId="0" fontId="8" fillId="4" borderId="5" xfId="3" applyNumberFormat="1" applyFont="1" applyFill="1" applyBorder="1" applyAlignment="1">
      <alignment horizontal="left" vertical="center" indent="1"/>
    </xf>
    <xf numFmtId="0" fontId="8" fillId="4" borderId="51" xfId="3" applyNumberFormat="1" applyFont="1" applyFill="1" applyBorder="1" applyAlignment="1">
      <alignment horizontal="left" vertical="center" indent="1"/>
    </xf>
    <xf numFmtId="0" fontId="8" fillId="4" borderId="106" xfId="3" applyFont="1" applyFill="1" applyBorder="1" applyAlignment="1">
      <alignment horizontal="center" vertical="center"/>
    </xf>
    <xf numFmtId="0" fontId="8" fillId="0" borderId="51" xfId="3" applyFont="1" applyBorder="1" applyAlignment="1">
      <alignment horizontal="left" vertical="center" indent="1"/>
    </xf>
    <xf numFmtId="0" fontId="8" fillId="0" borderId="141" xfId="3" applyFont="1" applyBorder="1" applyAlignment="1">
      <alignment horizontal="left" vertical="center" indent="1"/>
    </xf>
    <xf numFmtId="0" fontId="8" fillId="0" borderId="53" xfId="3" applyFont="1" applyBorder="1" applyAlignment="1">
      <alignment horizontal="left" vertical="center" indent="1"/>
    </xf>
    <xf numFmtId="0" fontId="8" fillId="0" borderId="138" xfId="3" applyFont="1" applyBorder="1" applyAlignment="1">
      <alignment horizontal="left" vertical="center" indent="1"/>
    </xf>
    <xf numFmtId="0" fontId="8" fillId="0" borderId="153" xfId="3" applyFont="1" applyFill="1" applyBorder="1" applyAlignment="1">
      <alignment horizontal="left" vertical="center" indent="1"/>
    </xf>
    <xf numFmtId="0" fontId="8" fillId="0" borderId="154" xfId="3" applyFont="1" applyFill="1" applyBorder="1" applyAlignment="1">
      <alignment horizontal="left" vertical="center" indent="1"/>
    </xf>
    <xf numFmtId="41" fontId="8" fillId="0" borderId="22" xfId="9" applyNumberFormat="1" applyFont="1" applyFill="1" applyBorder="1" applyAlignment="1">
      <alignment vertical="center"/>
    </xf>
    <xf numFmtId="41" fontId="8" fillId="0" borderId="2" xfId="9" applyNumberFormat="1" applyFont="1" applyFill="1" applyBorder="1" applyAlignment="1">
      <alignment vertical="center"/>
    </xf>
    <xf numFmtId="41" fontId="8" fillId="0" borderId="97" xfId="9" applyNumberFormat="1" applyFont="1" applyFill="1" applyBorder="1" applyAlignment="1">
      <alignment vertical="center"/>
    </xf>
    <xf numFmtId="41" fontId="8" fillId="0" borderId="29" xfId="9" applyNumberFormat="1" applyFont="1" applyFill="1" applyBorder="1" applyAlignment="1">
      <alignment vertical="center"/>
    </xf>
    <xf numFmtId="41" fontId="8" fillId="0" borderId="0" xfId="9" applyNumberFormat="1" applyFont="1" applyFill="1" applyBorder="1" applyAlignment="1">
      <alignment vertical="center"/>
    </xf>
    <xf numFmtId="41" fontId="8" fillId="0" borderId="98" xfId="9" applyNumberFormat="1" applyFont="1" applyFill="1" applyBorder="1" applyAlignment="1">
      <alignment vertical="center"/>
    </xf>
    <xf numFmtId="41" fontId="8" fillId="0" borderId="33" xfId="9" applyNumberFormat="1" applyFont="1" applyFill="1" applyBorder="1" applyAlignment="1">
      <alignment vertical="center"/>
    </xf>
    <xf numFmtId="41" fontId="8" fillId="0" borderId="1" xfId="9" applyNumberFormat="1" applyFont="1" applyFill="1" applyBorder="1" applyAlignment="1">
      <alignment vertical="center"/>
    </xf>
    <xf numFmtId="41" fontId="8" fillId="0" borderId="96" xfId="9" applyNumberFormat="1" applyFont="1" applyFill="1" applyBorder="1" applyAlignment="1">
      <alignment vertical="center"/>
    </xf>
    <xf numFmtId="41" fontId="8" fillId="0" borderId="22" xfId="9" applyNumberFormat="1" applyFont="1" applyFill="1" applyBorder="1" applyAlignment="1">
      <alignment vertical="center" wrapText="1"/>
    </xf>
    <xf numFmtId="41" fontId="8" fillId="0" borderId="2" xfId="9" applyNumberFormat="1" applyFont="1" applyFill="1" applyBorder="1" applyAlignment="1">
      <alignment vertical="center" wrapText="1"/>
    </xf>
    <xf numFmtId="41" fontId="8" fillId="0" borderId="97" xfId="9" applyNumberFormat="1" applyFont="1" applyFill="1" applyBorder="1" applyAlignment="1">
      <alignment vertical="center" wrapText="1"/>
    </xf>
    <xf numFmtId="41" fontId="8" fillId="0" borderId="29" xfId="9" applyNumberFormat="1" applyFont="1" applyFill="1" applyBorder="1" applyAlignment="1">
      <alignment vertical="center" wrapText="1"/>
    </xf>
    <xf numFmtId="41" fontId="8" fillId="0" borderId="0" xfId="9" applyNumberFormat="1" applyFont="1" applyFill="1" applyBorder="1" applyAlignment="1">
      <alignment vertical="center" wrapText="1"/>
    </xf>
    <xf numFmtId="41" fontId="8" fillId="0" borderId="98" xfId="9" applyNumberFormat="1" applyFont="1" applyFill="1" applyBorder="1" applyAlignment="1">
      <alignment vertical="center" wrapText="1"/>
    </xf>
    <xf numFmtId="41" fontId="8" fillId="0" borderId="33" xfId="9" applyNumberFormat="1" applyFont="1" applyFill="1" applyBorder="1" applyAlignment="1">
      <alignment vertical="center" wrapText="1"/>
    </xf>
    <xf numFmtId="41" fontId="8" fillId="0" borderId="1" xfId="9" applyNumberFormat="1" applyFont="1" applyFill="1" applyBorder="1" applyAlignment="1">
      <alignment vertical="center" wrapText="1"/>
    </xf>
    <xf numFmtId="41" fontId="8" fillId="0" borderId="96" xfId="9" applyNumberFormat="1" applyFont="1" applyFill="1" applyBorder="1" applyAlignment="1">
      <alignment vertical="center" wrapText="1"/>
    </xf>
    <xf numFmtId="0" fontId="8" fillId="4" borderId="43" xfId="9" applyNumberFormat="1" applyFont="1" applyFill="1" applyBorder="1" applyAlignment="1">
      <alignment horizontal="center" vertical="center"/>
    </xf>
    <xf numFmtId="0" fontId="8" fillId="4" borderId="15" xfId="9" applyNumberFormat="1" applyFont="1" applyFill="1" applyBorder="1" applyAlignment="1">
      <alignment horizontal="center" vertical="center"/>
    </xf>
    <xf numFmtId="0" fontId="8" fillId="4" borderId="42" xfId="9" applyNumberFormat="1" applyFont="1" applyFill="1" applyBorder="1" applyAlignment="1">
      <alignment horizontal="center" vertical="center"/>
    </xf>
    <xf numFmtId="41" fontId="8" fillId="0" borderId="23" xfId="9" applyNumberFormat="1" applyFont="1" applyFill="1" applyBorder="1" applyAlignment="1">
      <alignment vertical="center"/>
    </xf>
    <xf numFmtId="41" fontId="8" fillId="0" borderId="30" xfId="9" applyNumberFormat="1" applyFont="1" applyFill="1" applyBorder="1" applyAlignment="1">
      <alignment vertical="center"/>
    </xf>
    <xf numFmtId="41" fontId="8" fillId="0" borderId="34" xfId="9" applyNumberFormat="1" applyFont="1" applyFill="1" applyBorder="1" applyAlignment="1">
      <alignment vertical="center"/>
    </xf>
    <xf numFmtId="41" fontId="8" fillId="4" borderId="22" xfId="9" applyNumberFormat="1" applyFont="1" applyFill="1" applyBorder="1" applyAlignment="1">
      <alignment vertical="center"/>
    </xf>
    <xf numFmtId="41" fontId="8" fillId="4" borderId="2" xfId="9" applyNumberFormat="1" applyFont="1" applyFill="1" applyBorder="1" applyAlignment="1">
      <alignment vertical="center"/>
    </xf>
    <xf numFmtId="41" fontId="8" fillId="4" borderId="23" xfId="9" applyNumberFormat="1" applyFont="1" applyFill="1" applyBorder="1" applyAlignment="1">
      <alignment vertical="center"/>
    </xf>
    <xf numFmtId="41" fontId="8" fillId="4" borderId="29" xfId="9" applyNumberFormat="1" applyFont="1" applyFill="1" applyBorder="1" applyAlignment="1">
      <alignment vertical="center"/>
    </xf>
    <xf numFmtId="41" fontId="8" fillId="4" borderId="0" xfId="9" applyNumberFormat="1" applyFont="1" applyFill="1" applyBorder="1" applyAlignment="1">
      <alignment vertical="center"/>
    </xf>
    <xf numFmtId="41" fontId="8" fillId="4" borderId="30" xfId="9" applyNumberFormat="1" applyFont="1" applyFill="1" applyBorder="1" applyAlignment="1">
      <alignment vertical="center"/>
    </xf>
    <xf numFmtId="41" fontId="8" fillId="4" borderId="33" xfId="9" applyNumberFormat="1" applyFont="1" applyFill="1" applyBorder="1" applyAlignment="1">
      <alignment vertical="center"/>
    </xf>
    <xf numFmtId="41" fontId="8" fillId="4" borderId="1" xfId="9" applyNumberFormat="1" applyFont="1" applyFill="1" applyBorder="1" applyAlignment="1">
      <alignment vertical="center"/>
    </xf>
    <xf numFmtId="41" fontId="8" fillId="4" borderId="34" xfId="9" applyNumberFormat="1" applyFont="1" applyFill="1" applyBorder="1" applyAlignment="1">
      <alignment vertical="center"/>
    </xf>
    <xf numFmtId="41" fontId="8" fillId="0" borderId="8" xfId="9" applyNumberFormat="1" applyFont="1" applyFill="1" applyBorder="1" applyAlignment="1">
      <alignment horizontal="right" vertical="center"/>
    </xf>
    <xf numFmtId="41" fontId="8" fillId="0" borderId="9" xfId="9" applyNumberFormat="1" applyFont="1" applyFill="1" applyBorder="1" applyAlignment="1">
      <alignment horizontal="right" vertical="center"/>
    </xf>
    <xf numFmtId="41" fontId="8" fillId="0" borderId="10" xfId="9" applyNumberFormat="1" applyFont="1" applyFill="1" applyBorder="1" applyAlignment="1">
      <alignment horizontal="right" vertical="center"/>
    </xf>
    <xf numFmtId="41" fontId="8" fillId="0" borderId="3" xfId="9" applyNumberFormat="1" applyFont="1" applyFill="1" applyBorder="1" applyAlignment="1">
      <alignment horizontal="right" vertical="center"/>
    </xf>
    <xf numFmtId="41" fontId="8" fillId="0" borderId="4" xfId="9" applyNumberFormat="1" applyFont="1" applyFill="1" applyBorder="1" applyAlignment="1">
      <alignment horizontal="right" vertical="center"/>
    </xf>
    <xf numFmtId="41" fontId="8" fillId="0" borderId="5" xfId="9" applyNumberFormat="1" applyFont="1" applyFill="1" applyBorder="1" applyAlignment="1">
      <alignment horizontal="right" vertical="center"/>
    </xf>
    <xf numFmtId="41" fontId="8" fillId="4" borderId="49" xfId="9" applyNumberFormat="1" applyFont="1" applyFill="1" applyBorder="1" applyAlignment="1">
      <alignment vertical="center"/>
    </xf>
    <xf numFmtId="41" fontId="8" fillId="0" borderId="18" xfId="9" applyNumberFormat="1" applyFont="1" applyFill="1" applyBorder="1" applyAlignment="1">
      <alignment horizontal="right" vertical="center"/>
    </xf>
    <xf numFmtId="41" fontId="8" fillId="0" borderId="19" xfId="9" applyNumberFormat="1" applyFont="1" applyFill="1" applyBorder="1" applyAlignment="1">
      <alignment horizontal="right" vertical="center"/>
    </xf>
    <xf numFmtId="41" fontId="8" fillId="0" borderId="20" xfId="9" applyNumberFormat="1" applyFont="1" applyFill="1" applyBorder="1" applyAlignment="1">
      <alignment horizontal="right" vertical="center"/>
    </xf>
    <xf numFmtId="0" fontId="8" fillId="0" borderId="142" xfId="3" applyFont="1" applyBorder="1" applyAlignment="1">
      <alignment horizontal="center" vertical="center"/>
    </xf>
    <xf numFmtId="49" fontId="20" fillId="4" borderId="1" xfId="3" applyNumberFormat="1" applyFont="1" applyFill="1" applyBorder="1" applyAlignment="1">
      <alignment horizontal="center" vertical="center"/>
    </xf>
    <xf numFmtId="49" fontId="20" fillId="4" borderId="17" xfId="3" applyNumberFormat="1" applyFont="1" applyFill="1" applyBorder="1" applyAlignment="1">
      <alignment horizontal="center" vertical="center"/>
    </xf>
    <xf numFmtId="2" fontId="8" fillId="0" borderId="3" xfId="3" applyNumberFormat="1" applyFont="1" applyFill="1" applyBorder="1" applyAlignment="1">
      <alignment horizontal="center" vertical="center"/>
    </xf>
    <xf numFmtId="0" fontId="14" fillId="4" borderId="7" xfId="3" applyFont="1" applyFill="1" applyBorder="1" applyAlignment="1">
      <alignment horizontal="center" vertical="center"/>
    </xf>
    <xf numFmtId="0" fontId="14" fillId="4" borderId="2" xfId="3" applyFont="1" applyFill="1" applyBorder="1" applyAlignment="1">
      <alignment horizontal="center" vertical="center"/>
    </xf>
    <xf numFmtId="0" fontId="14" fillId="4" borderId="17" xfId="3" applyFont="1" applyFill="1" applyBorder="1" applyAlignment="1">
      <alignment horizontal="center" vertical="center"/>
    </xf>
    <xf numFmtId="0" fontId="14" fillId="4" borderId="1" xfId="3" applyFont="1" applyFill="1" applyBorder="1" applyAlignment="1">
      <alignment horizontal="center" vertical="center"/>
    </xf>
    <xf numFmtId="2" fontId="14" fillId="4" borderId="2" xfId="3" applyNumberFormat="1" applyFont="1" applyFill="1" applyBorder="1" applyAlignment="1">
      <alignment horizontal="center" vertical="center"/>
    </xf>
    <xf numFmtId="2" fontId="14" fillId="4" borderId="1" xfId="3" applyNumberFormat="1" applyFont="1" applyFill="1" applyBorder="1" applyAlignment="1">
      <alignment horizontal="center" vertical="center"/>
    </xf>
    <xf numFmtId="2" fontId="14" fillId="4" borderId="97" xfId="3" applyNumberFormat="1" applyFont="1" applyFill="1" applyBorder="1" applyAlignment="1">
      <alignment horizontal="center" vertical="center"/>
    </xf>
    <xf numFmtId="2" fontId="14" fillId="4" borderId="96" xfId="3" applyNumberFormat="1" applyFont="1" applyFill="1" applyBorder="1" applyAlignment="1">
      <alignment horizontal="center" vertical="center"/>
    </xf>
    <xf numFmtId="0" fontId="27" fillId="4" borderId="7" xfId="3" applyFont="1" applyFill="1" applyBorder="1" applyAlignment="1">
      <alignment horizontal="left" vertical="center" wrapText="1" indent="1"/>
    </xf>
    <xf numFmtId="0" fontId="27" fillId="4" borderId="2" xfId="3" applyFont="1" applyFill="1" applyBorder="1" applyAlignment="1">
      <alignment horizontal="left" vertical="center" wrapText="1" indent="1"/>
    </xf>
    <xf numFmtId="0" fontId="27" fillId="4" borderId="97" xfId="3" applyFont="1" applyFill="1" applyBorder="1" applyAlignment="1">
      <alignment horizontal="left" vertical="center" wrapText="1" indent="1"/>
    </xf>
    <xf numFmtId="0" fontId="27" fillId="4" borderId="12" xfId="3" applyFont="1" applyFill="1" applyBorder="1" applyAlignment="1">
      <alignment horizontal="left" vertical="center" wrapText="1" indent="1"/>
    </xf>
    <xf numFmtId="0" fontId="27" fillId="4" borderId="0" xfId="3" applyFont="1" applyFill="1" applyBorder="1" applyAlignment="1">
      <alignment horizontal="left" vertical="center" wrapText="1" indent="1"/>
    </xf>
    <xf numFmtId="0" fontId="27" fillId="4" borderId="98" xfId="3" applyFont="1" applyFill="1" applyBorder="1" applyAlignment="1">
      <alignment horizontal="left" vertical="center" wrapText="1" indent="1"/>
    </xf>
    <xf numFmtId="0" fontId="27" fillId="4" borderId="48" xfId="3" applyFont="1" applyFill="1" applyBorder="1" applyAlignment="1">
      <alignment horizontal="left" vertical="center" wrapText="1" indent="1"/>
    </xf>
    <xf numFmtId="0" fontId="27" fillId="4" borderId="26" xfId="3" applyFont="1" applyFill="1" applyBorder="1" applyAlignment="1">
      <alignment horizontal="left" vertical="center" wrapText="1" indent="1"/>
    </xf>
    <xf numFmtId="0" fontId="27" fillId="4" borderId="131" xfId="3" applyFont="1" applyFill="1" applyBorder="1" applyAlignment="1">
      <alignment horizontal="left" vertical="center" wrapText="1" indent="1"/>
    </xf>
    <xf numFmtId="0" fontId="8" fillId="2" borderId="1" xfId="3" applyFont="1" applyFill="1" applyBorder="1" applyAlignment="1">
      <alignment horizontal="left" vertical="center" indent="1"/>
    </xf>
    <xf numFmtId="0" fontId="8" fillId="2" borderId="96" xfId="3" applyFont="1" applyFill="1" applyBorder="1" applyAlignment="1">
      <alignment horizontal="left" vertical="center" indent="1"/>
    </xf>
    <xf numFmtId="2" fontId="8" fillId="0" borderId="169" xfId="3" applyNumberFormat="1" applyFont="1" applyFill="1" applyBorder="1" applyAlignment="1">
      <alignment horizontal="center" vertical="center"/>
    </xf>
    <xf numFmtId="2" fontId="8" fillId="0" borderId="170" xfId="3" applyNumberFormat="1" applyFont="1" applyFill="1" applyBorder="1" applyAlignment="1">
      <alignment horizontal="center" vertical="center"/>
    </xf>
    <xf numFmtId="2" fontId="8" fillId="0" borderId="171" xfId="3" applyNumberFormat="1" applyFont="1" applyFill="1" applyBorder="1" applyAlignment="1">
      <alignment horizontal="center" vertical="center"/>
    </xf>
    <xf numFmtId="0" fontId="27" fillId="0" borderId="47" xfId="3" applyFont="1" applyFill="1" applyBorder="1" applyAlignment="1">
      <alignment horizontal="left" vertical="center" wrapText="1"/>
    </xf>
    <xf numFmtId="0" fontId="27" fillId="0" borderId="31" xfId="3" applyFont="1" applyFill="1" applyBorder="1" applyAlignment="1">
      <alignment horizontal="left" vertical="center" wrapText="1"/>
    </xf>
    <xf numFmtId="0" fontId="27" fillId="0" borderId="108" xfId="3" applyFont="1" applyFill="1" applyBorder="1" applyAlignment="1">
      <alignment horizontal="left" vertical="center" wrapText="1"/>
    </xf>
    <xf numFmtId="0" fontId="27" fillId="0" borderId="78" xfId="3" applyFont="1" applyFill="1" applyBorder="1" applyAlignment="1">
      <alignment horizontal="left" vertical="center" wrapText="1"/>
    </xf>
    <xf numFmtId="0" fontId="27" fillId="0" borderId="79" xfId="3" applyFont="1" applyFill="1" applyBorder="1" applyAlignment="1">
      <alignment horizontal="left" vertical="center" wrapText="1"/>
    </xf>
    <xf numFmtId="0" fontId="27" fillId="0" borderId="101" xfId="3" applyFont="1" applyFill="1" applyBorder="1" applyAlignment="1">
      <alignment horizontal="left" vertical="center" wrapText="1"/>
    </xf>
    <xf numFmtId="0" fontId="20" fillId="0" borderId="4" xfId="6" applyFont="1" applyFill="1" applyBorder="1" applyAlignment="1">
      <alignment vertical="center" wrapText="1"/>
    </xf>
    <xf numFmtId="0" fontId="20" fillId="4" borderId="4" xfId="3" applyFont="1" applyFill="1" applyBorder="1" applyAlignment="1">
      <alignment horizontal="center" vertical="center"/>
    </xf>
    <xf numFmtId="0" fontId="20" fillId="0" borderId="10" xfId="9" applyNumberFormat="1" applyFont="1" applyFill="1" applyBorder="1" applyAlignment="1" applyProtection="1">
      <alignment horizontal="center" vertical="center" wrapText="1"/>
      <protection locked="0"/>
    </xf>
    <xf numFmtId="0" fontId="20" fillId="0" borderId="49" xfId="9" applyNumberFormat="1" applyFont="1" applyFill="1" applyBorder="1" applyAlignment="1" applyProtection="1">
      <alignment horizontal="center" vertical="center" wrapText="1"/>
      <protection locked="0"/>
    </xf>
    <xf numFmtId="0" fontId="20" fillId="0" borderId="5" xfId="9" applyNumberFormat="1" applyFont="1" applyFill="1" applyBorder="1" applyAlignment="1" applyProtection="1">
      <alignment horizontal="center" vertical="center" wrapText="1"/>
      <protection locked="0"/>
    </xf>
    <xf numFmtId="0" fontId="20" fillId="0" borderId="51" xfId="9" applyNumberFormat="1" applyFont="1" applyFill="1" applyBorder="1" applyAlignment="1" applyProtection="1">
      <alignment horizontal="center" vertical="center" wrapText="1"/>
      <protection locked="0"/>
    </xf>
    <xf numFmtId="0" fontId="8" fillId="0" borderId="49" xfId="9" applyNumberFormat="1" applyFont="1" applyFill="1" applyBorder="1" applyAlignment="1" applyProtection="1">
      <alignment vertical="center" shrinkToFit="1"/>
      <protection locked="0"/>
    </xf>
    <xf numFmtId="179" fontId="8" fillId="0" borderId="8" xfId="9" applyNumberFormat="1" applyFont="1" applyFill="1" applyBorder="1" applyAlignment="1" applyProtection="1">
      <alignment vertical="center" shrinkToFit="1"/>
      <protection locked="0"/>
    </xf>
    <xf numFmtId="179" fontId="8" fillId="0" borderId="10" xfId="9" applyNumberFormat="1" applyFont="1" applyFill="1" applyBorder="1" applyAlignment="1" applyProtection="1">
      <alignment vertical="center" shrinkToFit="1"/>
      <protection locked="0"/>
    </xf>
    <xf numFmtId="0" fontId="8" fillId="0" borderId="51" xfId="9" applyNumberFormat="1" applyFont="1" applyFill="1" applyBorder="1" applyAlignment="1" applyProtection="1">
      <alignment vertical="center" shrinkToFit="1"/>
      <protection locked="0"/>
    </xf>
    <xf numFmtId="179" fontId="8" fillId="0" borderId="51" xfId="9" applyNumberFormat="1" applyFont="1" applyFill="1" applyBorder="1" applyAlignment="1">
      <alignment vertical="center" shrinkToFit="1"/>
    </xf>
    <xf numFmtId="0" fontId="8" fillId="0" borderId="53" xfId="9" applyNumberFormat="1" applyFont="1" applyFill="1" applyBorder="1" applyAlignment="1" applyProtection="1">
      <alignment vertical="center" shrinkToFit="1"/>
      <protection locked="0"/>
    </xf>
    <xf numFmtId="179" fontId="8" fillId="0" borderId="53" xfId="9" applyNumberFormat="1" applyFont="1" applyFill="1" applyBorder="1" applyAlignment="1">
      <alignment vertical="center" shrinkToFit="1"/>
    </xf>
    <xf numFmtId="0" fontId="19" fillId="0" borderId="5" xfId="9" applyNumberFormat="1" applyFont="1" applyFill="1" applyBorder="1" applyAlignment="1" applyProtection="1">
      <alignment horizontal="center" vertical="center" textRotation="255" wrapText="1"/>
      <protection locked="0"/>
    </xf>
    <xf numFmtId="0" fontId="19" fillId="0" borderId="51" xfId="9" applyNumberFormat="1" applyFont="1" applyFill="1" applyBorder="1" applyAlignment="1" applyProtection="1">
      <alignment horizontal="center" vertical="center" textRotation="255" wrapText="1"/>
      <protection locked="0"/>
    </xf>
    <xf numFmtId="0" fontId="19" fillId="0" borderId="20" xfId="9" applyNumberFormat="1" applyFont="1" applyFill="1" applyBorder="1" applyAlignment="1" applyProtection="1">
      <alignment horizontal="center" vertical="center" textRotation="255" wrapText="1"/>
      <protection locked="0"/>
    </xf>
    <xf numFmtId="0" fontId="19" fillId="0" borderId="53" xfId="9" applyNumberFormat="1" applyFont="1" applyFill="1" applyBorder="1" applyAlignment="1" applyProtection="1">
      <alignment horizontal="center" vertical="center" textRotation="255" wrapText="1"/>
      <protection locked="0"/>
    </xf>
    <xf numFmtId="179" fontId="8" fillId="0" borderId="3" xfId="9" applyNumberFormat="1" applyFont="1" applyFill="1" applyBorder="1" applyAlignment="1">
      <alignment vertical="center" shrinkToFit="1"/>
    </xf>
    <xf numFmtId="179" fontId="8" fillId="0" borderId="5" xfId="9" applyNumberFormat="1" applyFont="1" applyFill="1" applyBorder="1" applyAlignment="1">
      <alignment vertical="center" shrinkToFit="1"/>
    </xf>
    <xf numFmtId="0" fontId="8" fillId="0" borderId="3" xfId="9" applyNumberFormat="1" applyFont="1" applyFill="1" applyBorder="1" applyAlignment="1" applyProtection="1">
      <alignment vertical="center" shrinkToFit="1"/>
      <protection locked="0"/>
    </xf>
    <xf numFmtId="0" fontId="8" fillId="0" borderId="4" xfId="9" applyNumberFormat="1" applyFont="1" applyFill="1" applyBorder="1" applyAlignment="1" applyProtection="1">
      <alignment vertical="center" shrinkToFit="1"/>
      <protection locked="0"/>
    </xf>
    <xf numFmtId="0" fontId="8" fillId="0" borderId="5" xfId="9" applyNumberFormat="1" applyFont="1" applyFill="1" applyBorder="1" applyAlignment="1" applyProtection="1">
      <alignment vertical="center" shrinkToFit="1"/>
      <protection locked="0"/>
    </xf>
    <xf numFmtId="179" fontId="8" fillId="0" borderId="3" xfId="9" applyNumberFormat="1" applyFont="1" applyFill="1" applyBorder="1" applyAlignment="1" applyProtection="1">
      <alignment vertical="center" shrinkToFit="1"/>
      <protection locked="0"/>
    </xf>
    <xf numFmtId="179" fontId="8" fillId="0" borderId="5" xfId="9" applyNumberFormat="1" applyFont="1" applyFill="1" applyBorder="1" applyAlignment="1" applyProtection="1">
      <alignment vertical="center" shrinkToFit="1"/>
      <protection locked="0"/>
    </xf>
    <xf numFmtId="0" fontId="8" fillId="0" borderId="18" xfId="9" applyNumberFormat="1" applyFont="1" applyFill="1" applyBorder="1" applyAlignment="1" applyProtection="1">
      <alignment vertical="center" shrinkToFit="1"/>
      <protection locked="0"/>
    </xf>
    <xf numFmtId="0" fontId="8" fillId="0" borderId="19" xfId="9" applyNumberFormat="1" applyFont="1" applyFill="1" applyBorder="1" applyAlignment="1" applyProtection="1">
      <alignment vertical="center" shrinkToFit="1"/>
      <protection locked="0"/>
    </xf>
    <xf numFmtId="0" fontId="8" fillId="0" borderId="20" xfId="9" applyNumberFormat="1" applyFont="1" applyFill="1" applyBorder="1" applyAlignment="1" applyProtection="1">
      <alignment vertical="center" shrinkToFit="1"/>
      <protection locked="0"/>
    </xf>
    <xf numFmtId="179" fontId="8" fillId="0" borderId="51" xfId="9" applyNumberFormat="1" applyFont="1" applyFill="1" applyBorder="1" applyAlignment="1" applyProtection="1">
      <alignment vertical="center" shrinkToFit="1"/>
      <protection locked="0"/>
    </xf>
    <xf numFmtId="0" fontId="8" fillId="0" borderId="8" xfId="9" applyNumberFormat="1" applyFont="1" applyFill="1" applyBorder="1" applyAlignment="1" applyProtection="1">
      <alignment vertical="center" shrinkToFit="1"/>
      <protection locked="0"/>
    </xf>
    <xf numFmtId="0" fontId="8" fillId="0" borderId="9" xfId="9" applyNumberFormat="1" applyFont="1" applyFill="1" applyBorder="1" applyAlignment="1" applyProtection="1">
      <alignment vertical="center" shrinkToFit="1"/>
      <protection locked="0"/>
    </xf>
    <xf numFmtId="0" fontId="8" fillId="0" borderId="10" xfId="9" applyNumberFormat="1" applyFont="1" applyFill="1" applyBorder="1" applyAlignment="1" applyProtection="1">
      <alignment vertical="center" shrinkToFit="1"/>
      <protection locked="0"/>
    </xf>
    <xf numFmtId="179" fontId="8" fillId="0" borderId="49" xfId="9" applyNumberFormat="1" applyFont="1" applyFill="1" applyBorder="1" applyAlignment="1" applyProtection="1">
      <alignment vertical="center" shrinkToFit="1"/>
      <protection locked="0"/>
    </xf>
    <xf numFmtId="0" fontId="8" fillId="0" borderId="0" xfId="3" applyFont="1" applyFill="1" applyBorder="1" applyAlignment="1">
      <alignment vertical="center" shrinkToFit="1"/>
    </xf>
    <xf numFmtId="0" fontId="8" fillId="0" borderId="98" xfId="3" applyFont="1" applyFill="1" applyBorder="1" applyAlignment="1">
      <alignment vertical="center" shrinkToFit="1"/>
    </xf>
    <xf numFmtId="182" fontId="20" fillId="4" borderId="49" xfId="8" applyNumberFormat="1" applyFont="1" applyFill="1" applyBorder="1" applyAlignment="1">
      <alignment horizontal="center" vertical="center" wrapText="1"/>
    </xf>
    <xf numFmtId="182" fontId="20" fillId="4" borderId="50" xfId="8" applyNumberFormat="1" applyFont="1" applyFill="1" applyBorder="1" applyAlignment="1">
      <alignment horizontal="center" vertical="center" wrapText="1"/>
    </xf>
    <xf numFmtId="182" fontId="20" fillId="4" borderId="53" xfId="8" applyNumberFormat="1" applyFont="1" applyFill="1" applyBorder="1" applyAlignment="1">
      <alignment horizontal="center" vertical="center" wrapText="1"/>
    </xf>
    <xf numFmtId="182" fontId="20" fillId="4" borderId="54" xfId="8" applyNumberFormat="1" applyFont="1" applyFill="1" applyBorder="1" applyAlignment="1">
      <alignment horizontal="center" vertical="center" wrapText="1"/>
    </xf>
    <xf numFmtId="0" fontId="20" fillId="4" borderId="85" xfId="3" applyFont="1" applyFill="1" applyBorder="1" applyAlignment="1">
      <alignment horizontal="right" vertical="center"/>
    </xf>
    <xf numFmtId="0" fontId="20" fillId="4" borderId="84" xfId="3" applyFont="1" applyFill="1" applyBorder="1" applyAlignment="1">
      <alignment horizontal="right" vertical="center"/>
    </xf>
    <xf numFmtId="0" fontId="20" fillId="4" borderId="87" xfId="3" applyFont="1" applyFill="1" applyBorder="1" applyAlignment="1">
      <alignment horizontal="right" vertical="center"/>
    </xf>
    <xf numFmtId="0" fontId="2" fillId="4" borderId="39" xfId="3" applyFont="1" applyFill="1" applyBorder="1" applyAlignment="1">
      <alignment horizontal="center" vertical="center"/>
    </xf>
    <xf numFmtId="0" fontId="2" fillId="4" borderId="136" xfId="3" applyFont="1" applyFill="1" applyBorder="1" applyAlignment="1">
      <alignment horizontal="center" vertical="center"/>
    </xf>
    <xf numFmtId="0" fontId="2" fillId="4" borderId="36" xfId="3" applyFont="1" applyFill="1" applyBorder="1" applyAlignment="1">
      <alignment horizontal="distributed" vertical="center" justifyLastLine="1"/>
    </xf>
    <xf numFmtId="0" fontId="2" fillId="4" borderId="9" xfId="3" applyFont="1" applyFill="1" applyBorder="1" applyAlignment="1">
      <alignment horizontal="distributed" vertical="center" justifyLastLine="1"/>
    </xf>
    <xf numFmtId="0" fontId="2" fillId="0" borderId="36" xfId="3" applyFont="1" applyFill="1" applyBorder="1" applyAlignment="1">
      <alignment horizontal="center" vertical="center"/>
    </xf>
    <xf numFmtId="0" fontId="2" fillId="0" borderId="9" xfId="3" applyFont="1" applyFill="1" applyBorder="1" applyAlignment="1">
      <alignment horizontal="center" vertical="center"/>
    </xf>
    <xf numFmtId="0" fontId="2" fillId="0" borderId="10" xfId="3" applyFont="1" applyFill="1" applyBorder="1" applyAlignment="1">
      <alignment horizontal="center" vertical="center"/>
    </xf>
    <xf numFmtId="0" fontId="2" fillId="0" borderId="8" xfId="3" applyFont="1" applyFill="1" applyBorder="1" applyAlignment="1">
      <alignment horizontal="center" vertical="center"/>
    </xf>
    <xf numFmtId="0" fontId="2" fillId="0" borderId="11" xfId="3" applyFont="1" applyFill="1" applyBorder="1" applyAlignment="1">
      <alignment horizontal="center" vertical="center"/>
    </xf>
    <xf numFmtId="0" fontId="2" fillId="0" borderId="66" xfId="3" applyFont="1" applyFill="1" applyBorder="1" applyAlignment="1">
      <alignment horizontal="center" vertical="center"/>
    </xf>
    <xf numFmtId="0" fontId="2" fillId="0" borderId="147" xfId="3" applyFont="1" applyFill="1" applyBorder="1" applyAlignment="1">
      <alignment horizontal="center" vertical="center"/>
    </xf>
    <xf numFmtId="0" fontId="12" fillId="4" borderId="92" xfId="3" applyFont="1" applyFill="1" applyBorder="1" applyAlignment="1">
      <alignment horizontal="center" vertical="center" textRotation="255"/>
    </xf>
    <xf numFmtId="0" fontId="12" fillId="4" borderId="2" xfId="3" applyFont="1" applyFill="1" applyBorder="1" applyAlignment="1">
      <alignment horizontal="center" vertical="center" textRotation="255"/>
    </xf>
    <xf numFmtId="0" fontId="12" fillId="4" borderId="24" xfId="3" applyFont="1" applyFill="1" applyBorder="1" applyAlignment="1">
      <alignment horizontal="center" vertical="center" textRotation="255"/>
    </xf>
    <xf numFmtId="0" fontId="12" fillId="4" borderId="93" xfId="3" applyFont="1" applyFill="1" applyBorder="1" applyAlignment="1">
      <alignment horizontal="center" vertical="center" textRotation="255"/>
    </xf>
    <xf numFmtId="0" fontId="12" fillId="4" borderId="0" xfId="3" applyFont="1" applyFill="1" applyBorder="1" applyAlignment="1">
      <alignment horizontal="center" vertical="center" textRotation="255"/>
    </xf>
    <xf numFmtId="0" fontId="12" fillId="4" borderId="6" xfId="3" applyFont="1" applyFill="1" applyBorder="1" applyAlignment="1">
      <alignment horizontal="center" vertical="center" textRotation="255"/>
    </xf>
    <xf numFmtId="0" fontId="12" fillId="4" borderId="95" xfId="3" applyFont="1" applyFill="1" applyBorder="1" applyAlignment="1">
      <alignment horizontal="center" vertical="center" textRotation="255"/>
    </xf>
    <xf numFmtId="0" fontId="12" fillId="4" borderId="1" xfId="3" applyFont="1" applyFill="1" applyBorder="1" applyAlignment="1">
      <alignment horizontal="center" vertical="center" textRotation="255"/>
    </xf>
    <xf numFmtId="0" fontId="12" fillId="4" borderId="35" xfId="3" applyFont="1" applyFill="1" applyBorder="1" applyAlignment="1">
      <alignment horizontal="center" vertical="center" textRotation="255"/>
    </xf>
    <xf numFmtId="0" fontId="2" fillId="4" borderId="13" xfId="3" applyFont="1" applyFill="1" applyBorder="1" applyAlignment="1">
      <alignment horizontal="distributed" vertical="center" justifyLastLine="1"/>
    </xf>
    <xf numFmtId="0" fontId="2" fillId="4" borderId="15" xfId="3" applyFont="1" applyFill="1" applyBorder="1" applyAlignment="1">
      <alignment horizontal="distributed" vertical="center" justifyLastLine="1"/>
    </xf>
    <xf numFmtId="0" fontId="2" fillId="0" borderId="13" xfId="3" applyFont="1" applyFill="1" applyBorder="1" applyAlignment="1">
      <alignment horizontal="center" vertical="center"/>
    </xf>
    <xf numFmtId="0" fontId="2" fillId="0" borderId="42" xfId="3" applyFont="1" applyFill="1" applyBorder="1" applyAlignment="1">
      <alignment horizontal="center" vertical="center"/>
    </xf>
    <xf numFmtId="0" fontId="2" fillId="0" borderId="43" xfId="3" applyFont="1" applyFill="1" applyBorder="1" applyAlignment="1">
      <alignment horizontal="center" vertical="center"/>
    </xf>
    <xf numFmtId="0" fontId="2" fillId="0" borderId="14" xfId="3" applyFont="1" applyFill="1" applyBorder="1" applyAlignment="1">
      <alignment horizontal="center" vertical="center"/>
    </xf>
    <xf numFmtId="0" fontId="2" fillId="4" borderId="38" xfId="3" applyFont="1" applyFill="1" applyBorder="1" applyAlignment="1">
      <alignment horizontal="distributed" vertical="center" justifyLastLine="1"/>
    </xf>
    <xf numFmtId="0" fontId="2" fillId="4" borderId="19" xfId="3" applyFont="1" applyFill="1" applyBorder="1" applyAlignment="1">
      <alignment horizontal="distributed" vertical="center" justifyLastLine="1"/>
    </xf>
    <xf numFmtId="0" fontId="2" fillId="0" borderId="38" xfId="3" quotePrefix="1" applyFont="1" applyFill="1" applyBorder="1" applyAlignment="1">
      <alignment horizontal="center" vertical="center"/>
    </xf>
    <xf numFmtId="0" fontId="2" fillId="0" borderId="19" xfId="3" quotePrefix="1" applyFont="1" applyFill="1" applyBorder="1" applyAlignment="1">
      <alignment horizontal="center" vertical="center"/>
    </xf>
    <xf numFmtId="0" fontId="2" fillId="0" borderId="20" xfId="3" quotePrefix="1" applyFont="1" applyFill="1" applyBorder="1" applyAlignment="1">
      <alignment horizontal="center" vertical="center"/>
    </xf>
    <xf numFmtId="0" fontId="2" fillId="0" borderId="33" xfId="3" quotePrefix="1" applyFont="1" applyFill="1" applyBorder="1" applyAlignment="1">
      <alignment horizontal="center" vertical="center"/>
    </xf>
    <xf numFmtId="0" fontId="2" fillId="0" borderId="1" xfId="3" quotePrefix="1" applyFont="1" applyFill="1" applyBorder="1" applyAlignment="1">
      <alignment horizontal="center" vertical="center"/>
    </xf>
    <xf numFmtId="0" fontId="2" fillId="0" borderId="34" xfId="3" quotePrefix="1" applyFont="1" applyFill="1" applyBorder="1" applyAlignment="1">
      <alignment horizontal="center" vertical="center"/>
    </xf>
    <xf numFmtId="0" fontId="1" fillId="4" borderId="38" xfId="3" applyFont="1" applyFill="1" applyBorder="1" applyAlignment="1">
      <alignment horizontal="distributed" vertical="center" justifyLastLine="1"/>
    </xf>
    <xf numFmtId="0" fontId="1" fillId="4" borderId="19" xfId="3" applyFont="1" applyFill="1" applyBorder="1" applyAlignment="1">
      <alignment horizontal="distributed" vertical="center" justifyLastLine="1"/>
    </xf>
    <xf numFmtId="0" fontId="12" fillId="0" borderId="38" xfId="3" applyFont="1" applyFill="1" applyBorder="1" applyAlignment="1">
      <alignment horizontal="center" vertical="center"/>
    </xf>
    <xf numFmtId="0" fontId="12" fillId="0" borderId="19" xfId="3" applyFont="1" applyFill="1" applyBorder="1" applyAlignment="1">
      <alignment horizontal="center" vertical="center"/>
    </xf>
    <xf numFmtId="0" fontId="12" fillId="0" borderId="20" xfId="3" applyFont="1" applyFill="1" applyBorder="1" applyAlignment="1">
      <alignment horizontal="center" vertical="center"/>
    </xf>
    <xf numFmtId="0" fontId="12" fillId="0" borderId="33" xfId="3" applyFont="1" applyFill="1" applyBorder="1" applyAlignment="1">
      <alignment horizontal="center" vertical="center"/>
    </xf>
    <xf numFmtId="0" fontId="12" fillId="0" borderId="1" xfId="3" applyFont="1" applyFill="1" applyBorder="1" applyAlignment="1">
      <alignment horizontal="center" vertical="center"/>
    </xf>
    <xf numFmtId="0" fontId="12" fillId="0" borderId="34" xfId="3" applyFont="1" applyFill="1" applyBorder="1" applyAlignment="1">
      <alignment horizontal="center" vertical="center"/>
    </xf>
    <xf numFmtId="0" fontId="12" fillId="0" borderId="35" xfId="3" applyFont="1" applyFill="1" applyBorder="1" applyAlignment="1">
      <alignment horizontal="center" vertical="center"/>
    </xf>
    <xf numFmtId="0" fontId="2" fillId="0" borderId="68" xfId="3" quotePrefix="1" applyFont="1" applyBorder="1" applyAlignment="1">
      <alignment horizontal="center" vertical="center"/>
    </xf>
    <xf numFmtId="0" fontId="2" fillId="0" borderId="68" xfId="3" applyFont="1" applyBorder="1" applyAlignment="1">
      <alignment horizontal="center" vertical="center"/>
    </xf>
    <xf numFmtId="0" fontId="2" fillId="0" borderId="148" xfId="3" applyFont="1" applyBorder="1" applyAlignment="1">
      <alignment horizontal="center" vertical="center"/>
    </xf>
    <xf numFmtId="0" fontId="2" fillId="0" borderId="35" xfId="3" quotePrefix="1" applyFont="1" applyFill="1" applyBorder="1" applyAlignment="1">
      <alignment horizontal="center" vertical="center"/>
    </xf>
    <xf numFmtId="0" fontId="2" fillId="0" borderId="68" xfId="3" applyFont="1" applyFill="1" applyBorder="1" applyAlignment="1">
      <alignment horizontal="center" vertical="center"/>
    </xf>
    <xf numFmtId="0" fontId="2" fillId="0" borderId="148" xfId="3" applyFont="1" applyFill="1" applyBorder="1" applyAlignment="1">
      <alignment horizontal="center" vertical="center"/>
    </xf>
    <xf numFmtId="0" fontId="1" fillId="4" borderId="36" xfId="3" applyFont="1" applyFill="1" applyBorder="1" applyAlignment="1">
      <alignment horizontal="distributed" vertical="center" justifyLastLine="1"/>
    </xf>
    <xf numFmtId="0" fontId="1" fillId="4" borderId="9" xfId="3" applyFont="1" applyFill="1" applyBorder="1" applyAlignment="1">
      <alignment horizontal="distributed" vertical="center" justifyLastLine="1"/>
    </xf>
    <xf numFmtId="0" fontId="12" fillId="0" borderId="36" xfId="3" applyFont="1" applyFill="1" applyBorder="1" applyAlignment="1">
      <alignment horizontal="center" vertical="center"/>
    </xf>
    <xf numFmtId="0" fontId="12" fillId="0" borderId="9" xfId="3" applyFont="1" applyFill="1" applyBorder="1" applyAlignment="1">
      <alignment horizontal="center" vertical="center"/>
    </xf>
    <xf numFmtId="0" fontId="12" fillId="0" borderId="10" xfId="3" applyFont="1" applyFill="1" applyBorder="1" applyAlignment="1">
      <alignment horizontal="center" vertical="center"/>
    </xf>
    <xf numFmtId="0" fontId="12" fillId="0" borderId="8" xfId="3" applyFont="1" applyFill="1" applyBorder="1" applyAlignment="1">
      <alignment horizontal="center" vertical="center"/>
    </xf>
    <xf numFmtId="0" fontId="12" fillId="0" borderId="11" xfId="3" applyFont="1" applyFill="1" applyBorder="1" applyAlignment="1">
      <alignment horizontal="center" vertical="center"/>
    </xf>
    <xf numFmtId="0" fontId="2" fillId="0" borderId="66" xfId="3" quotePrefix="1" applyFont="1" applyBorder="1" applyAlignment="1">
      <alignment horizontal="center" vertical="center"/>
    </xf>
    <xf numFmtId="0" fontId="2" fillId="0" borderId="66" xfId="3" applyFont="1" applyBorder="1" applyAlignment="1">
      <alignment horizontal="center" vertical="center"/>
    </xf>
    <xf numFmtId="0" fontId="2" fillId="0" borderId="147" xfId="3" applyFont="1" applyBorder="1" applyAlignment="1">
      <alignment horizontal="center" vertical="center"/>
    </xf>
    <xf numFmtId="0" fontId="2" fillId="4" borderId="17" xfId="3" applyFont="1" applyFill="1" applyBorder="1" applyAlignment="1">
      <alignment horizontal="distributed" vertical="center" justifyLastLine="1"/>
    </xf>
    <xf numFmtId="0" fontId="2" fillId="4" borderId="1" xfId="3" applyFont="1" applyFill="1" applyBorder="1" applyAlignment="1">
      <alignment horizontal="distributed" vertical="center" justifyLastLine="1"/>
    </xf>
    <xf numFmtId="0" fontId="2" fillId="0" borderId="17" xfId="3" applyFont="1" applyFill="1" applyBorder="1" applyAlignment="1">
      <alignment horizontal="center" vertical="center"/>
    </xf>
    <xf numFmtId="0" fontId="2" fillId="0" borderId="1" xfId="3" applyFont="1" applyFill="1" applyBorder="1" applyAlignment="1">
      <alignment horizontal="center" vertical="center"/>
    </xf>
    <xf numFmtId="0" fontId="2" fillId="0" borderId="34" xfId="3" applyFont="1" applyFill="1" applyBorder="1" applyAlignment="1">
      <alignment horizontal="center" vertical="center"/>
    </xf>
    <xf numFmtId="0" fontId="12" fillId="0" borderId="13" xfId="3" applyFont="1" applyFill="1" applyBorder="1" applyAlignment="1">
      <alignment horizontal="center" vertical="center"/>
    </xf>
    <xf numFmtId="0" fontId="12" fillId="0" borderId="15" xfId="3" applyFont="1" applyFill="1" applyBorder="1" applyAlignment="1">
      <alignment horizontal="center" vertical="center"/>
    </xf>
    <xf numFmtId="0" fontId="12" fillId="0" borderId="42" xfId="3" applyFont="1" applyFill="1" applyBorder="1" applyAlignment="1">
      <alignment horizontal="center" vertical="center"/>
    </xf>
    <xf numFmtId="0" fontId="2" fillId="0" borderId="96" xfId="3" applyFont="1" applyBorder="1" applyAlignment="1">
      <alignment horizontal="center" vertical="center"/>
    </xf>
    <xf numFmtId="0" fontId="2" fillId="0" borderId="89" xfId="3" applyFont="1" applyBorder="1" applyAlignment="1">
      <alignment horizontal="center" vertical="center"/>
    </xf>
    <xf numFmtId="0" fontId="12" fillId="0" borderId="43" xfId="3" applyFont="1" applyFill="1" applyBorder="1" applyAlignment="1">
      <alignment horizontal="center" vertical="center"/>
    </xf>
    <xf numFmtId="0" fontId="12" fillId="0" borderId="14" xfId="3" applyFont="1" applyFill="1" applyBorder="1" applyAlignment="1">
      <alignment horizontal="center" vertical="center"/>
    </xf>
    <xf numFmtId="49" fontId="14" fillId="4" borderId="92" xfId="3" applyNumberFormat="1" applyFont="1" applyFill="1" applyBorder="1" applyAlignment="1">
      <alignment horizontal="center" vertical="center"/>
    </xf>
    <xf numFmtId="49" fontId="14" fillId="4" borderId="2" xfId="3" applyNumberFormat="1" applyFont="1" applyFill="1" applyBorder="1" applyAlignment="1">
      <alignment horizontal="center" vertical="center"/>
    </xf>
    <xf numFmtId="49" fontId="14" fillId="4" borderId="24" xfId="3" applyNumberFormat="1" applyFont="1" applyFill="1" applyBorder="1" applyAlignment="1">
      <alignment horizontal="center" vertical="center"/>
    </xf>
    <xf numFmtId="0" fontId="2" fillId="4" borderId="81" xfId="3" applyFont="1" applyFill="1" applyBorder="1" applyAlignment="1">
      <alignment horizontal="distributed" vertical="center" justifyLastLine="1"/>
    </xf>
    <xf numFmtId="0" fontId="2" fillId="4" borderId="82" xfId="3" applyFont="1" applyFill="1" applyBorder="1" applyAlignment="1">
      <alignment horizontal="distributed" vertical="center" justifyLastLine="1"/>
    </xf>
    <xf numFmtId="0" fontId="2" fillId="4" borderId="83" xfId="3" applyFont="1" applyFill="1" applyBorder="1" applyAlignment="1">
      <alignment horizontal="distributed" vertical="center" justifyLastLine="1"/>
    </xf>
    <xf numFmtId="0" fontId="14" fillId="0" borderId="78" xfId="3" applyFont="1" applyFill="1" applyBorder="1" applyAlignment="1">
      <alignment horizontal="center" vertical="center"/>
    </xf>
    <xf numFmtId="0" fontId="14" fillId="0" borderId="79" xfId="3" applyFont="1" applyFill="1" applyBorder="1" applyAlignment="1">
      <alignment horizontal="center" vertical="center"/>
    </xf>
    <xf numFmtId="0" fontId="14" fillId="0" borderId="149" xfId="3" applyFont="1" applyFill="1" applyBorder="1" applyAlignment="1">
      <alignment horizontal="center" vertical="center"/>
    </xf>
    <xf numFmtId="0" fontId="2" fillId="0" borderId="150" xfId="3" applyFont="1" applyFill="1" applyBorder="1" applyAlignment="1">
      <alignment horizontal="center" vertical="center"/>
    </xf>
    <xf numFmtId="0" fontId="2" fillId="0" borderId="82" xfId="3" applyFont="1" applyFill="1" applyBorder="1" applyAlignment="1">
      <alignment horizontal="center" vertical="center"/>
    </xf>
    <xf numFmtId="0" fontId="2" fillId="0" borderId="151" xfId="3" applyFont="1" applyFill="1" applyBorder="1" applyAlignment="1">
      <alignment horizontal="center" vertical="center"/>
    </xf>
    <xf numFmtId="0" fontId="2" fillId="0" borderId="83" xfId="3" applyFont="1" applyFill="1" applyBorder="1" applyAlignment="1">
      <alignment horizontal="center" vertical="center"/>
    </xf>
    <xf numFmtId="0" fontId="2" fillId="0" borderId="91" xfId="3" applyFont="1" applyFill="1" applyBorder="1" applyAlignment="1">
      <alignment horizontal="center" vertical="center"/>
    </xf>
    <xf numFmtId="49" fontId="14" fillId="4" borderId="94" xfId="3" applyNumberFormat="1" applyFont="1" applyFill="1" applyBorder="1" applyAlignment="1">
      <alignment horizontal="center" vertical="center"/>
    </xf>
    <xf numFmtId="49" fontId="14" fillId="4" borderId="79" xfId="3" applyNumberFormat="1" applyFont="1" applyFill="1" applyBorder="1" applyAlignment="1">
      <alignment horizontal="center" vertical="center"/>
    </xf>
    <xf numFmtId="49" fontId="14" fillId="4" borderId="80" xfId="3" applyNumberFormat="1" applyFont="1" applyFill="1" applyBorder="1" applyAlignment="1">
      <alignment horizontal="center" vertical="center"/>
    </xf>
    <xf numFmtId="0" fontId="2" fillId="4" borderId="14" xfId="3" applyFont="1" applyFill="1" applyBorder="1" applyAlignment="1">
      <alignment horizontal="distributed" vertical="center" justifyLastLine="1"/>
    </xf>
    <xf numFmtId="49" fontId="14" fillId="4" borderId="95" xfId="3" applyNumberFormat="1" applyFont="1" applyFill="1" applyBorder="1" applyAlignment="1">
      <alignment horizontal="center" vertical="center"/>
    </xf>
    <xf numFmtId="49" fontId="14" fillId="4" borderId="1" xfId="3" applyNumberFormat="1" applyFont="1" applyFill="1" applyBorder="1" applyAlignment="1">
      <alignment horizontal="center" vertical="center"/>
    </xf>
    <xf numFmtId="49" fontId="14" fillId="4" borderId="35" xfId="3" applyNumberFormat="1" applyFont="1" applyFill="1" applyBorder="1" applyAlignment="1">
      <alignment horizontal="center" vertical="center"/>
    </xf>
    <xf numFmtId="0" fontId="14" fillId="0" borderId="17" xfId="3" applyFont="1" applyFill="1" applyBorder="1" applyAlignment="1">
      <alignment horizontal="center" vertical="center"/>
    </xf>
    <xf numFmtId="0" fontId="14" fillId="0" borderId="1" xfId="3" applyFont="1" applyFill="1" applyBorder="1" applyAlignment="1">
      <alignment horizontal="center" vertical="center"/>
    </xf>
    <xf numFmtId="0" fontId="14" fillId="0" borderId="34" xfId="3" applyFont="1" applyFill="1" applyBorder="1" applyAlignment="1">
      <alignment horizontal="center" vertical="center"/>
    </xf>
  </cellXfs>
  <cellStyles count="16">
    <cellStyle name="パーセント 2" xfId="10"/>
    <cellStyle name="桁区切り" xfId="11" builtinId="6"/>
    <cellStyle name="桁区切り 2" xfId="2"/>
    <cellStyle name="桁区切り 3" xfId="8"/>
    <cellStyle name="桁区切り 4" xfId="13"/>
    <cellStyle name="桁区切り 5" xfId="15"/>
    <cellStyle name="標準" xfId="0" builtinId="0"/>
    <cellStyle name="標準 2" xfId="1"/>
    <cellStyle name="標準 2 2" xfId="12"/>
    <cellStyle name="標準 3" xfId="6"/>
    <cellStyle name="標準 4" xfId="14"/>
    <cellStyle name="標準_00鰍中耐震診断報告書式" xfId="3"/>
    <cellStyle name="標準_00鰍中耐震診断報告書式_増穂小学校体育館耐震診断報告書" xfId="7"/>
    <cellStyle name="標準_97判定コメント一覧" xfId="5"/>
    <cellStyle name="標準_ＲＣ造耐震診断報告書式例0706記入例" xfId="9"/>
    <cellStyle name="標準_松里中判定報告書" xfId="4"/>
  </cellStyles>
  <dxfs count="0"/>
  <tableStyles count="0" defaultTableStyle="TableStyleMedium2" defaultPivotStyle="PivotStyleLight16"/>
  <colors>
    <mruColors>
      <color rgb="FFFCE4D6"/>
      <color rgb="FFFFCCFF"/>
      <color rgb="FFFFFF99"/>
      <color rgb="FFCCFFFF"/>
      <color rgb="FF66FFCC"/>
      <color rgb="FFF2F2F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V478"/>
  <sheetViews>
    <sheetView view="pageBreakPreview" topLeftCell="A34" zoomScale="110" zoomScaleNormal="100" zoomScaleSheetLayoutView="110" workbookViewId="0">
      <selection activeCell="AN34" sqref="AN34"/>
    </sheetView>
  </sheetViews>
  <sheetFormatPr defaultColWidth="2.625" defaultRowHeight="16.149999999999999" customHeight="1"/>
  <cols>
    <col min="1" max="1" width="2.625" style="2" customWidth="1"/>
    <col min="2" max="2" width="1.625" style="2" customWidth="1"/>
    <col min="3" max="3" width="2.625" style="1" customWidth="1"/>
    <col min="4" max="34" width="2.625" style="2" customWidth="1"/>
    <col min="35" max="37" width="2.625" style="3" customWidth="1"/>
    <col min="38" max="38" width="1.625" style="3" customWidth="1"/>
    <col min="39" max="39" width="2.625" style="2" customWidth="1"/>
    <col min="40" max="40" width="4.625" style="1" customWidth="1"/>
    <col min="41" max="63" width="4.625" style="2" customWidth="1"/>
    <col min="64" max="16384" width="2.625" style="2"/>
  </cols>
  <sheetData>
    <row r="1" spans="2:62" ht="21" customHeight="1">
      <c r="B1" s="810" t="s">
        <v>411</v>
      </c>
      <c r="C1" s="810"/>
      <c r="D1" s="810"/>
      <c r="E1" s="810"/>
      <c r="F1" s="810"/>
      <c r="G1" s="810"/>
      <c r="H1" s="810"/>
      <c r="I1" s="810"/>
      <c r="J1" s="810"/>
      <c r="K1" s="810"/>
      <c r="L1" s="810"/>
      <c r="M1" s="810"/>
      <c r="N1" s="810"/>
      <c r="O1" s="810"/>
      <c r="P1" s="810"/>
      <c r="Q1" s="810"/>
      <c r="R1" s="810"/>
      <c r="S1" s="810"/>
      <c r="T1" s="810"/>
      <c r="U1" s="810"/>
      <c r="V1" s="810"/>
      <c r="W1" s="810"/>
      <c r="X1" s="810"/>
      <c r="Y1" s="810"/>
      <c r="Z1" s="810"/>
      <c r="AA1" s="810"/>
      <c r="AB1" s="810"/>
      <c r="AC1" s="810"/>
      <c r="AD1" s="810"/>
      <c r="AE1" s="810"/>
      <c r="AF1" s="810"/>
      <c r="AG1" s="810"/>
      <c r="AH1" s="810"/>
      <c r="AI1" s="810"/>
      <c r="AJ1" s="810"/>
      <c r="AK1" s="810"/>
      <c r="AL1" s="810"/>
      <c r="AQ1" s="4"/>
      <c r="AR1" s="5"/>
      <c r="AS1" s="5"/>
      <c r="AT1" s="5"/>
      <c r="AU1" s="5"/>
      <c r="AV1" s="5"/>
      <c r="AW1" s="5"/>
      <c r="AX1" s="3"/>
      <c r="AY1" s="3"/>
      <c r="AZ1" s="3"/>
      <c r="BA1" s="3"/>
      <c r="BB1" s="3"/>
      <c r="BC1" s="3"/>
      <c r="BD1" s="3"/>
      <c r="BE1" s="3"/>
      <c r="BF1" s="3"/>
      <c r="BG1" s="3"/>
      <c r="BH1" s="3"/>
      <c r="BI1" s="3"/>
      <c r="BJ1" s="3"/>
    </row>
    <row r="2" spans="2:62" ht="15.95" customHeight="1">
      <c r="B2" s="178" t="s">
        <v>676</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Q2" s="4"/>
      <c r="AR2" s="5"/>
      <c r="AS2" s="5"/>
      <c r="AT2" s="5"/>
      <c r="AU2" s="5"/>
      <c r="AV2" s="5"/>
      <c r="AW2" s="5"/>
      <c r="AX2" s="172"/>
      <c r="AY2" s="172"/>
      <c r="AZ2" s="172"/>
      <c r="BA2" s="172"/>
      <c r="BB2" s="172"/>
      <c r="BC2" s="172"/>
      <c r="BD2" s="172"/>
      <c r="BE2" s="172"/>
      <c r="BF2" s="172"/>
      <c r="BG2" s="172"/>
      <c r="BH2" s="172"/>
      <c r="BI2" s="172"/>
      <c r="BJ2" s="172"/>
    </row>
    <row r="3" spans="2:62" ht="24" customHeight="1" thickBot="1">
      <c r="B3" s="22"/>
      <c r="C3" s="824" t="s">
        <v>678</v>
      </c>
      <c r="D3" s="824"/>
      <c r="E3" s="824"/>
      <c r="F3" s="824"/>
      <c r="G3" s="824"/>
      <c r="H3" s="824"/>
      <c r="I3" s="824"/>
      <c r="J3" s="824"/>
      <c r="K3" s="824"/>
      <c r="L3" s="824"/>
      <c r="M3" s="41"/>
      <c r="N3" s="41"/>
      <c r="O3" s="41"/>
      <c r="P3" s="41"/>
      <c r="Q3" s="41"/>
      <c r="R3" s="41"/>
      <c r="S3" s="42"/>
      <c r="T3" s="42"/>
      <c r="U3" s="42"/>
      <c r="V3" s="42"/>
      <c r="W3" s="42"/>
      <c r="X3" s="22"/>
      <c r="Y3" s="22"/>
      <c r="Z3" s="22"/>
      <c r="AA3" s="22"/>
      <c r="AB3" s="22"/>
      <c r="AC3" s="22"/>
      <c r="AD3" s="22"/>
      <c r="AE3" s="998" t="str">
        <f>AE14</f>
        <v>ＲＣ造</v>
      </c>
      <c r="AF3" s="999"/>
      <c r="AG3" s="999"/>
      <c r="AH3" s="999"/>
      <c r="AI3" s="999"/>
      <c r="AJ3" s="999"/>
      <c r="AK3" s="999"/>
      <c r="AL3" s="23"/>
      <c r="AM3" s="3"/>
      <c r="AN3" s="3"/>
      <c r="AO3" s="3"/>
      <c r="AP3" s="3"/>
      <c r="AQ3" s="4"/>
      <c r="AR3" s="5"/>
      <c r="AS3" s="5"/>
      <c r="AT3" s="5"/>
      <c r="AU3" s="5"/>
      <c r="AV3" s="5"/>
      <c r="AW3" s="5"/>
    </row>
    <row r="4" spans="2:62" s="7" customFormat="1" ht="20.100000000000001" customHeight="1" thickTop="1">
      <c r="B4" s="26"/>
      <c r="C4" s="883" t="s">
        <v>679</v>
      </c>
      <c r="D4" s="884"/>
      <c r="E4" s="884"/>
      <c r="F4" s="884"/>
      <c r="G4" s="884"/>
      <c r="H4" s="884"/>
      <c r="I4" s="884"/>
      <c r="J4" s="895"/>
      <c r="K4" s="895"/>
      <c r="L4" s="895"/>
      <c r="M4" s="895"/>
      <c r="N4" s="895"/>
      <c r="O4" s="895"/>
      <c r="P4" s="895"/>
      <c r="Q4" s="895"/>
      <c r="R4" s="895"/>
      <c r="S4" s="895"/>
      <c r="T4" s="895"/>
      <c r="U4" s="895"/>
      <c r="V4" s="895"/>
      <c r="W4" s="895"/>
      <c r="X4" s="895"/>
      <c r="Y4" s="895"/>
      <c r="Z4" s="902" t="s">
        <v>641</v>
      </c>
      <c r="AA4" s="903"/>
      <c r="AB4" s="903"/>
      <c r="AC4" s="903"/>
      <c r="AD4" s="903"/>
      <c r="AE4" s="1010" t="s">
        <v>680</v>
      </c>
      <c r="AF4" s="1010"/>
      <c r="AG4" s="1010"/>
      <c r="AH4" s="1010"/>
      <c r="AI4" s="1010"/>
      <c r="AJ4" s="1010"/>
      <c r="AK4" s="1011"/>
      <c r="AL4" s="24"/>
      <c r="AM4" s="6"/>
      <c r="AN4" s="6"/>
      <c r="AO4" s="6"/>
      <c r="AP4" s="6"/>
      <c r="AQ4" s="6"/>
      <c r="AR4" s="6"/>
    </row>
    <row r="5" spans="2:62" s="7" customFormat="1" ht="15.95" customHeight="1">
      <c r="B5" s="26"/>
      <c r="C5" s="361" t="s">
        <v>96</v>
      </c>
      <c r="D5" s="362"/>
      <c r="E5" s="362"/>
      <c r="F5" s="362"/>
      <c r="G5" s="362"/>
      <c r="H5" s="362"/>
      <c r="I5" s="363"/>
      <c r="J5" s="28"/>
      <c r="K5" s="820" t="s">
        <v>403</v>
      </c>
      <c r="L5" s="820"/>
      <c r="M5" s="820"/>
      <c r="N5" s="820"/>
      <c r="O5" s="820"/>
      <c r="P5" s="820"/>
      <c r="Q5" s="820"/>
      <c r="R5" s="820"/>
      <c r="S5" s="885" t="s">
        <v>404</v>
      </c>
      <c r="T5" s="885"/>
      <c r="U5" s="885"/>
      <c r="V5" s="885"/>
      <c r="W5" s="885"/>
      <c r="X5" s="885"/>
      <c r="Y5" s="885"/>
      <c r="Z5" s="885"/>
      <c r="AA5" s="885"/>
      <c r="AB5" s="885"/>
      <c r="AC5" s="885"/>
      <c r="AD5" s="885"/>
      <c r="AE5" s="885"/>
      <c r="AF5" s="885"/>
      <c r="AG5" s="885"/>
      <c r="AH5" s="885"/>
      <c r="AI5" s="885"/>
      <c r="AJ5" s="885"/>
      <c r="AK5" s="886"/>
      <c r="AL5" s="24"/>
      <c r="AM5" s="6"/>
      <c r="AN5" s="6"/>
      <c r="AO5" s="6"/>
      <c r="AP5" s="6"/>
      <c r="AQ5" s="6"/>
      <c r="AR5" s="6"/>
    </row>
    <row r="6" spans="2:62" s="7" customFormat="1" ht="15.95" customHeight="1">
      <c r="B6" s="26"/>
      <c r="C6" s="361" t="s">
        <v>97</v>
      </c>
      <c r="D6" s="362"/>
      <c r="E6" s="362"/>
      <c r="F6" s="362"/>
      <c r="G6" s="362"/>
      <c r="H6" s="362"/>
      <c r="I6" s="363"/>
      <c r="J6" s="28"/>
      <c r="K6" s="820" t="s">
        <v>402</v>
      </c>
      <c r="L6" s="820"/>
      <c r="M6" s="820"/>
      <c r="N6" s="820"/>
      <c r="O6" s="820"/>
      <c r="P6" s="820"/>
      <c r="Q6" s="820"/>
      <c r="R6" s="820"/>
      <c r="S6" s="820"/>
      <c r="T6" s="820"/>
      <c r="U6" s="820"/>
      <c r="V6" s="820"/>
      <c r="W6" s="820"/>
      <c r="X6" s="820"/>
      <c r="Y6" s="820"/>
      <c r="Z6" s="820"/>
      <c r="AA6" s="820"/>
      <c r="AB6" s="820"/>
      <c r="AC6" s="820" t="s">
        <v>98</v>
      </c>
      <c r="AD6" s="820"/>
      <c r="AE6" s="820"/>
      <c r="AF6" s="820"/>
      <c r="AG6" s="820"/>
      <c r="AH6" s="820"/>
      <c r="AI6" s="820"/>
      <c r="AJ6" s="820"/>
      <c r="AK6" s="821"/>
      <c r="AL6" s="24"/>
      <c r="AM6" s="6"/>
      <c r="AN6" s="6"/>
      <c r="AO6" s="6"/>
      <c r="AP6" s="6"/>
      <c r="AQ6" s="6"/>
      <c r="AR6" s="6"/>
      <c r="AS6" s="6"/>
      <c r="AT6" s="6"/>
      <c r="AU6" s="6"/>
      <c r="AV6" s="6"/>
      <c r="AW6" s="6"/>
      <c r="AX6" s="6"/>
      <c r="AY6" s="6"/>
      <c r="AZ6" s="6"/>
      <c r="BA6" s="6"/>
      <c r="BB6" s="6"/>
      <c r="BC6" s="6"/>
    </row>
    <row r="7" spans="2:62" s="7" customFormat="1" ht="15.95" customHeight="1">
      <c r="B7" s="26"/>
      <c r="C7" s="361" t="s">
        <v>671</v>
      </c>
      <c r="D7" s="362"/>
      <c r="E7" s="362"/>
      <c r="F7" s="362"/>
      <c r="G7" s="362"/>
      <c r="H7" s="362"/>
      <c r="I7" s="363"/>
      <c r="J7" s="132"/>
      <c r="K7" s="862"/>
      <c r="L7" s="862"/>
      <c r="M7" s="862"/>
      <c r="N7" s="862"/>
      <c r="O7" s="862"/>
      <c r="P7" s="862"/>
      <c r="Q7" s="862"/>
      <c r="R7" s="862"/>
      <c r="S7" s="862"/>
      <c r="T7" s="862"/>
      <c r="U7" s="862"/>
      <c r="V7" s="862"/>
      <c r="W7" s="862"/>
      <c r="X7" s="1174"/>
      <c r="Y7" s="1174"/>
      <c r="Z7" s="1174"/>
      <c r="AA7" s="1174"/>
      <c r="AB7" s="1174"/>
      <c r="AC7" s="1174"/>
      <c r="AD7" s="1174"/>
      <c r="AE7" s="1174"/>
      <c r="AF7" s="1174"/>
      <c r="AG7" s="1174"/>
      <c r="AH7" s="1174"/>
      <c r="AI7" s="1174"/>
      <c r="AJ7" s="1174"/>
      <c r="AK7" s="1175"/>
      <c r="AL7" s="24"/>
      <c r="AM7" s="6"/>
      <c r="AN7" s="6"/>
      <c r="AO7" s="6"/>
      <c r="AP7" s="6"/>
      <c r="AQ7" s="6"/>
      <c r="AR7" s="6"/>
      <c r="AS7" s="6"/>
      <c r="AT7" s="6"/>
      <c r="AU7" s="6"/>
      <c r="AV7" s="6"/>
      <c r="AW7" s="6"/>
      <c r="AX7" s="6"/>
      <c r="AY7" s="6"/>
      <c r="AZ7" s="6"/>
      <c r="BA7" s="6"/>
      <c r="BB7" s="6"/>
      <c r="BC7" s="6"/>
    </row>
    <row r="8" spans="2:62" s="7" customFormat="1" ht="15.95" customHeight="1">
      <c r="B8" s="26"/>
      <c r="C8" s="361" t="s">
        <v>100</v>
      </c>
      <c r="D8" s="362"/>
      <c r="E8" s="362"/>
      <c r="F8" s="362"/>
      <c r="G8" s="362"/>
      <c r="H8" s="362"/>
      <c r="I8" s="363"/>
      <c r="J8" s="132"/>
      <c r="K8" s="817"/>
      <c r="L8" s="817"/>
      <c r="M8" s="817"/>
      <c r="N8" s="817"/>
      <c r="O8" s="817"/>
      <c r="P8" s="817"/>
      <c r="Q8" s="817"/>
      <c r="R8" s="817"/>
      <c r="S8" s="817"/>
      <c r="T8" s="817"/>
      <c r="U8" s="817"/>
      <c r="V8" s="817"/>
      <c r="W8" s="817"/>
      <c r="X8" s="813" t="s">
        <v>101</v>
      </c>
      <c r="Y8" s="813"/>
      <c r="Z8" s="813"/>
      <c r="AA8" s="813"/>
      <c r="AB8" s="813"/>
      <c r="AC8" s="814" t="s">
        <v>400</v>
      </c>
      <c r="AD8" s="814"/>
      <c r="AE8" s="814"/>
      <c r="AF8" s="814"/>
      <c r="AG8" s="814"/>
      <c r="AH8" s="814"/>
      <c r="AI8" s="814"/>
      <c r="AJ8" s="814"/>
      <c r="AK8" s="815"/>
      <c r="AL8" s="24"/>
      <c r="AM8" s="6"/>
      <c r="AN8" s="6"/>
      <c r="AO8" s="6"/>
      <c r="AP8" s="6"/>
      <c r="AQ8" s="6"/>
      <c r="AR8" s="6"/>
      <c r="AS8" s="6"/>
      <c r="AT8" s="6"/>
      <c r="AU8" s="6"/>
      <c r="AV8" s="6"/>
      <c r="AW8" s="6"/>
      <c r="AX8" s="6"/>
      <c r="AY8" s="6"/>
      <c r="AZ8" s="6"/>
      <c r="BA8" s="6"/>
      <c r="BB8" s="6"/>
      <c r="BC8" s="6"/>
    </row>
    <row r="9" spans="2:62" s="7" customFormat="1" ht="15.95" customHeight="1">
      <c r="B9" s="26"/>
      <c r="C9" s="361" t="s">
        <v>672</v>
      </c>
      <c r="D9" s="362"/>
      <c r="E9" s="362"/>
      <c r="F9" s="362"/>
      <c r="G9" s="362"/>
      <c r="H9" s="362"/>
      <c r="I9" s="363"/>
      <c r="J9" s="132"/>
      <c r="K9" s="862"/>
      <c r="L9" s="862"/>
      <c r="M9" s="862"/>
      <c r="N9" s="862"/>
      <c r="O9" s="862"/>
      <c r="P9" s="862"/>
      <c r="Q9" s="862"/>
      <c r="R9" s="862"/>
      <c r="S9" s="863" t="s">
        <v>99</v>
      </c>
      <c r="T9" s="863"/>
      <c r="U9" s="863"/>
      <c r="V9" s="863"/>
      <c r="W9" s="863"/>
      <c r="X9" s="316" t="s">
        <v>673</v>
      </c>
      <c r="Y9" s="316"/>
      <c r="Z9" s="316"/>
      <c r="AA9" s="316"/>
      <c r="AB9" s="316"/>
      <c r="AC9" s="316"/>
      <c r="AD9" s="316"/>
      <c r="AE9" s="316"/>
      <c r="AF9" s="316"/>
      <c r="AG9" s="811">
        <v>123456</v>
      </c>
      <c r="AH9" s="811"/>
      <c r="AI9" s="811"/>
      <c r="AJ9" s="811"/>
      <c r="AK9" s="812"/>
      <c r="AL9" s="24"/>
      <c r="AM9" s="6"/>
      <c r="AN9" s="6"/>
      <c r="AO9" s="6"/>
      <c r="AP9" s="6"/>
      <c r="AQ9" s="6"/>
      <c r="AR9" s="6"/>
      <c r="AS9" s="6"/>
      <c r="AT9" s="6"/>
      <c r="AU9" s="6"/>
      <c r="AV9" s="6"/>
      <c r="AW9" s="6"/>
      <c r="AX9" s="6"/>
      <c r="AY9" s="6"/>
      <c r="AZ9" s="6"/>
      <c r="BA9" s="6"/>
      <c r="BB9" s="6"/>
      <c r="BC9" s="6"/>
    </row>
    <row r="10" spans="2:62" s="7" customFormat="1" ht="15.95" customHeight="1">
      <c r="B10" s="26"/>
      <c r="C10" s="361" t="s">
        <v>102</v>
      </c>
      <c r="D10" s="362"/>
      <c r="E10" s="362"/>
      <c r="F10" s="362"/>
      <c r="G10" s="362"/>
      <c r="H10" s="362"/>
      <c r="I10" s="363"/>
      <c r="J10" s="14"/>
      <c r="K10" s="813" t="s">
        <v>103</v>
      </c>
      <c r="L10" s="813"/>
      <c r="M10" s="813"/>
      <c r="N10" s="813"/>
      <c r="O10" s="814" t="s">
        <v>401</v>
      </c>
      <c r="P10" s="814"/>
      <c r="Q10" s="814"/>
      <c r="R10" s="814"/>
      <c r="S10" s="814"/>
      <c r="T10" s="814"/>
      <c r="U10" s="814"/>
      <c r="V10" s="814"/>
      <c r="W10" s="814"/>
      <c r="X10" s="816" t="s">
        <v>406</v>
      </c>
      <c r="Y10" s="816"/>
      <c r="Z10" s="816"/>
      <c r="AA10" s="816"/>
      <c r="AB10" s="816"/>
      <c r="AC10" s="822" t="s">
        <v>405</v>
      </c>
      <c r="AD10" s="822"/>
      <c r="AE10" s="822"/>
      <c r="AF10" s="822"/>
      <c r="AG10" s="822"/>
      <c r="AH10" s="822"/>
      <c r="AI10" s="822"/>
      <c r="AJ10" s="822"/>
      <c r="AK10" s="823"/>
      <c r="AL10" s="24"/>
      <c r="AM10" s="6"/>
      <c r="AN10" s="6"/>
      <c r="AO10" s="6"/>
      <c r="AP10" s="6"/>
      <c r="AQ10" s="6"/>
      <c r="AR10" s="6"/>
      <c r="AS10" s="6"/>
      <c r="AT10" s="6"/>
      <c r="AU10" s="6"/>
      <c r="AV10" s="6"/>
      <c r="AW10" s="6"/>
      <c r="AX10" s="6"/>
      <c r="AY10" s="6"/>
      <c r="AZ10" s="6"/>
      <c r="BA10" s="6"/>
      <c r="BB10" s="6"/>
      <c r="BC10" s="6"/>
    </row>
    <row r="11" spans="2:62" s="7" customFormat="1" ht="15.95" customHeight="1" thickBot="1">
      <c r="B11" s="26"/>
      <c r="C11" s="1012" t="s">
        <v>104</v>
      </c>
      <c r="D11" s="1013"/>
      <c r="E11" s="1013"/>
      <c r="F11" s="1013"/>
      <c r="G11" s="1013"/>
      <c r="H11" s="1013"/>
      <c r="I11" s="1014"/>
      <c r="J11" s="40"/>
      <c r="K11" s="818" t="s">
        <v>407</v>
      </c>
      <c r="L11" s="818"/>
      <c r="M11" s="818"/>
      <c r="N11" s="818"/>
      <c r="O11" s="818"/>
      <c r="P11" s="818"/>
      <c r="Q11" s="818"/>
      <c r="R11" s="818"/>
      <c r="S11" s="818"/>
      <c r="T11" s="818"/>
      <c r="U11" s="818"/>
      <c r="V11" s="818"/>
      <c r="W11" s="818"/>
      <c r="X11" s="818"/>
      <c r="Y11" s="818"/>
      <c r="Z11" s="818"/>
      <c r="AA11" s="818"/>
      <c r="AB11" s="818"/>
      <c r="AC11" s="818"/>
      <c r="AD11" s="818"/>
      <c r="AE11" s="818"/>
      <c r="AF11" s="818"/>
      <c r="AG11" s="818"/>
      <c r="AH11" s="818"/>
      <c r="AI11" s="818"/>
      <c r="AJ11" s="818"/>
      <c r="AK11" s="819"/>
      <c r="AL11" s="24"/>
      <c r="AM11" s="6"/>
      <c r="AN11" s="6"/>
      <c r="AO11" s="6"/>
      <c r="AP11" s="6"/>
      <c r="AQ11" s="6"/>
      <c r="AR11" s="6"/>
      <c r="AS11" s="6"/>
      <c r="AT11" s="6"/>
      <c r="AU11" s="6"/>
      <c r="AV11" s="6"/>
      <c r="AW11" s="6"/>
      <c r="AX11" s="6"/>
      <c r="AY11" s="6"/>
      <c r="AZ11" s="6"/>
      <c r="BA11" s="6"/>
      <c r="BB11" s="6"/>
      <c r="BC11" s="6"/>
    </row>
    <row r="12" spans="2:62" ht="20.100000000000001" customHeight="1" thickTop="1" thickBot="1">
      <c r="B12" s="22"/>
      <c r="C12" s="1008" t="s">
        <v>436</v>
      </c>
      <c r="D12" s="1009"/>
      <c r="E12" s="1009"/>
      <c r="F12" s="1009"/>
      <c r="G12" s="1009"/>
      <c r="H12" s="1009"/>
      <c r="I12" s="1009"/>
      <c r="J12" s="784"/>
      <c r="K12" s="784"/>
      <c r="L12" s="784"/>
      <c r="M12" s="784"/>
      <c r="N12" s="784"/>
      <c r="O12" s="784"/>
      <c r="P12" s="784"/>
      <c r="Q12" s="784"/>
      <c r="R12" s="784"/>
      <c r="S12" s="784"/>
      <c r="T12" s="784"/>
      <c r="U12" s="784"/>
      <c r="V12" s="784"/>
      <c r="W12" s="784"/>
      <c r="X12" s="784"/>
      <c r="Y12" s="784"/>
      <c r="Z12" s="961"/>
      <c r="AA12" s="961"/>
      <c r="AB12" s="961"/>
      <c r="AC12" s="961"/>
      <c r="AD12" s="961"/>
      <c r="AE12" s="961"/>
      <c r="AF12" s="961"/>
      <c r="AG12" s="961"/>
      <c r="AH12" s="961"/>
      <c r="AI12" s="961"/>
      <c r="AJ12" s="961"/>
      <c r="AK12" s="962"/>
      <c r="AL12" s="23"/>
      <c r="AM12" s="3"/>
      <c r="AN12" s="3"/>
      <c r="AO12" s="3"/>
      <c r="AP12" s="3"/>
      <c r="AQ12" s="3"/>
      <c r="AR12" s="3"/>
      <c r="AS12" s="3"/>
    </row>
    <row r="13" spans="2:62" s="7" customFormat="1" ht="15.95" customHeight="1" thickTop="1">
      <c r="B13" s="26"/>
      <c r="C13" s="361" t="s">
        <v>2</v>
      </c>
      <c r="D13" s="362"/>
      <c r="E13" s="362"/>
      <c r="F13" s="362"/>
      <c r="G13" s="362"/>
      <c r="H13" s="362"/>
      <c r="I13" s="363"/>
      <c r="J13" s="963"/>
      <c r="K13" s="811"/>
      <c r="L13" s="811"/>
      <c r="M13" s="811"/>
      <c r="N13" s="811"/>
      <c r="O13" s="811"/>
      <c r="P13" s="811"/>
      <c r="Q13" s="811"/>
      <c r="R13" s="811"/>
      <c r="S13" s="811"/>
      <c r="T13" s="811"/>
      <c r="U13" s="811"/>
      <c r="V13" s="811"/>
      <c r="W13" s="811"/>
      <c r="X13" s="811"/>
      <c r="Y13" s="811"/>
      <c r="Z13" s="811"/>
      <c r="AA13" s="811"/>
      <c r="AB13" s="811"/>
      <c r="AC13" s="811"/>
      <c r="AD13" s="964"/>
      <c r="AE13" s="965" t="s">
        <v>439</v>
      </c>
      <c r="AF13" s="966"/>
      <c r="AG13" s="966"/>
      <c r="AH13" s="966"/>
      <c r="AI13" s="966"/>
      <c r="AJ13" s="966"/>
      <c r="AK13" s="967"/>
      <c r="AL13" s="24"/>
      <c r="AM13" s="6"/>
      <c r="AO13" s="6"/>
      <c r="AP13" s="6"/>
      <c r="AQ13" s="46" t="s">
        <v>440</v>
      </c>
      <c r="AR13" s="47"/>
      <c r="AS13" s="47"/>
      <c r="AT13" s="48"/>
      <c r="AU13" s="6"/>
      <c r="AV13" s="6"/>
      <c r="AW13" s="6"/>
      <c r="AX13" s="6"/>
      <c r="AY13" s="6"/>
      <c r="AZ13" s="6"/>
      <c r="BA13" s="6"/>
      <c r="BB13" s="6"/>
      <c r="BC13" s="6"/>
      <c r="BG13" s="2"/>
      <c r="BI13" s="2"/>
      <c r="BJ13" s="2"/>
    </row>
    <row r="14" spans="2:62" s="7" customFormat="1" ht="15.95" customHeight="1">
      <c r="B14" s="26"/>
      <c r="C14" s="361" t="s">
        <v>3</v>
      </c>
      <c r="D14" s="362"/>
      <c r="E14" s="362"/>
      <c r="F14" s="362"/>
      <c r="G14" s="362"/>
      <c r="H14" s="362"/>
      <c r="I14" s="363"/>
      <c r="J14" s="963"/>
      <c r="K14" s="811"/>
      <c r="L14" s="811"/>
      <c r="M14" s="811"/>
      <c r="N14" s="811"/>
      <c r="O14" s="811"/>
      <c r="P14" s="811"/>
      <c r="Q14" s="811"/>
      <c r="R14" s="811"/>
      <c r="S14" s="811"/>
      <c r="T14" s="811"/>
      <c r="U14" s="811"/>
      <c r="V14" s="811"/>
      <c r="W14" s="811"/>
      <c r="X14" s="811"/>
      <c r="Y14" s="811"/>
      <c r="Z14" s="811"/>
      <c r="AA14" s="811"/>
      <c r="AB14" s="811"/>
      <c r="AC14" s="811"/>
      <c r="AD14" s="964"/>
      <c r="AE14" s="970" t="s">
        <v>663</v>
      </c>
      <c r="AF14" s="971"/>
      <c r="AG14" s="971"/>
      <c r="AH14" s="971"/>
      <c r="AI14" s="971"/>
      <c r="AJ14" s="971"/>
      <c r="AK14" s="972"/>
      <c r="AL14" s="24"/>
      <c r="AM14" s="6"/>
      <c r="AO14" s="6"/>
      <c r="AP14" s="6"/>
      <c r="AQ14" s="49" t="s">
        <v>441</v>
      </c>
      <c r="AR14" s="45"/>
      <c r="AS14" s="45"/>
      <c r="AT14" s="50"/>
      <c r="AU14" s="6"/>
      <c r="AV14" s="6"/>
      <c r="AW14" s="6"/>
      <c r="AX14" s="6"/>
      <c r="AY14" s="6"/>
      <c r="AZ14" s="6"/>
      <c r="BA14" s="6"/>
      <c r="BB14" s="6"/>
      <c r="BC14" s="6"/>
      <c r="BG14" s="2"/>
      <c r="BI14" s="2"/>
      <c r="BJ14" s="2"/>
    </row>
    <row r="15" spans="2:62" s="7" customFormat="1" ht="15.95" customHeight="1">
      <c r="B15" s="26"/>
      <c r="C15" s="361" t="s">
        <v>4</v>
      </c>
      <c r="D15" s="362"/>
      <c r="E15" s="362"/>
      <c r="F15" s="362"/>
      <c r="G15" s="362"/>
      <c r="H15" s="362"/>
      <c r="I15" s="363"/>
      <c r="J15" s="968" t="s">
        <v>5</v>
      </c>
      <c r="K15" s="957"/>
      <c r="L15" s="946"/>
      <c r="M15" s="946"/>
      <c r="N15" s="21" t="s">
        <v>6</v>
      </c>
      <c r="O15" s="131"/>
      <c r="P15" s="880" t="s">
        <v>7</v>
      </c>
      <c r="Q15" s="880"/>
      <c r="R15" s="969">
        <f>+L15+1925</f>
        <v>1925</v>
      </c>
      <c r="S15" s="969"/>
      <c r="T15" s="880" t="s">
        <v>8</v>
      </c>
      <c r="U15" s="880"/>
      <c r="V15" s="973"/>
      <c r="W15" s="973"/>
      <c r="X15" s="948" t="s">
        <v>9</v>
      </c>
      <c r="Y15" s="948"/>
      <c r="Z15" s="880" t="s">
        <v>10</v>
      </c>
      <c r="AA15" s="880"/>
      <c r="AB15" s="8">
        <v>5</v>
      </c>
      <c r="AC15" s="880" t="s">
        <v>11</v>
      </c>
      <c r="AD15" s="880"/>
      <c r="AE15" s="904"/>
      <c r="AF15" s="904"/>
      <c r="AG15" s="904"/>
      <c r="AH15" s="904"/>
      <c r="AI15" s="904"/>
      <c r="AJ15" s="904"/>
      <c r="AK15" s="905"/>
      <c r="AL15" s="24"/>
      <c r="AM15" s="6"/>
      <c r="AO15" s="6"/>
      <c r="AP15" s="6"/>
      <c r="AQ15" s="49" t="s">
        <v>442</v>
      </c>
      <c r="AR15" s="45"/>
      <c r="AS15" s="45"/>
      <c r="AT15" s="50"/>
      <c r="AU15" s="6"/>
      <c r="AV15" s="6"/>
      <c r="AW15" s="6"/>
      <c r="AX15" s="6"/>
      <c r="AY15" s="6"/>
      <c r="AZ15" s="6"/>
      <c r="BA15" s="6"/>
      <c r="BB15" s="6"/>
      <c r="BC15" s="6"/>
      <c r="BG15" s="2"/>
      <c r="BI15" s="2"/>
      <c r="BJ15" s="2"/>
    </row>
    <row r="16" spans="2:62" s="7" customFormat="1" ht="15.95" customHeight="1" thickBot="1">
      <c r="B16" s="26"/>
      <c r="C16" s="361" t="s">
        <v>12</v>
      </c>
      <c r="D16" s="362"/>
      <c r="E16" s="362"/>
      <c r="F16" s="362"/>
      <c r="G16" s="362"/>
      <c r="H16" s="362"/>
      <c r="I16" s="363"/>
      <c r="J16" s="968" t="s">
        <v>13</v>
      </c>
      <c r="K16" s="957"/>
      <c r="L16" s="946"/>
      <c r="M16" s="946"/>
      <c r="N16" s="21" t="s">
        <v>6</v>
      </c>
      <c r="O16" s="131"/>
      <c r="P16" s="880" t="s">
        <v>7</v>
      </c>
      <c r="Q16" s="880"/>
      <c r="R16" s="969">
        <f>+L16+1988</f>
        <v>1988</v>
      </c>
      <c r="S16" s="969"/>
      <c r="T16" s="880" t="s">
        <v>8</v>
      </c>
      <c r="U16" s="880"/>
      <c r="V16" s="974"/>
      <c r="W16" s="974"/>
      <c r="X16" s="316" t="s">
        <v>14</v>
      </c>
      <c r="Y16" s="316"/>
      <c r="Z16" s="316"/>
      <c r="AA16" s="820">
        <f>R16-R15</f>
        <v>63</v>
      </c>
      <c r="AB16" s="820"/>
      <c r="AC16" s="880" t="s">
        <v>6</v>
      </c>
      <c r="AD16" s="880"/>
      <c r="AE16" s="904"/>
      <c r="AF16" s="904"/>
      <c r="AG16" s="904"/>
      <c r="AH16" s="904"/>
      <c r="AI16" s="904"/>
      <c r="AJ16" s="904"/>
      <c r="AK16" s="905"/>
      <c r="AL16" s="24"/>
      <c r="AM16" s="6"/>
      <c r="AO16" s="6"/>
      <c r="AP16" s="6"/>
      <c r="AQ16" s="51"/>
      <c r="AR16" s="52"/>
      <c r="AS16" s="52"/>
      <c r="AT16" s="53"/>
      <c r="AU16" s="6"/>
      <c r="AV16" s="6"/>
      <c r="AW16" s="6"/>
      <c r="AX16" s="6"/>
      <c r="AY16" s="6"/>
      <c r="AZ16" s="6"/>
      <c r="BA16" s="6"/>
      <c r="BB16" s="6"/>
      <c r="BC16" s="904" t="s">
        <v>15</v>
      </c>
      <c r="BD16" s="904"/>
      <c r="BE16" s="904"/>
      <c r="BF16" s="904"/>
      <c r="BG16" s="904"/>
      <c r="BH16" s="904"/>
      <c r="BI16" s="904"/>
      <c r="BJ16" s="904"/>
    </row>
    <row r="17" spans="2:62" s="7" customFormat="1" ht="15.95" customHeight="1" thickTop="1">
      <c r="B17" s="26"/>
      <c r="C17" s="361" t="s">
        <v>16</v>
      </c>
      <c r="D17" s="362"/>
      <c r="E17" s="362"/>
      <c r="F17" s="362"/>
      <c r="G17" s="362"/>
      <c r="H17" s="362"/>
      <c r="I17" s="363"/>
      <c r="J17" s="959">
        <v>4040</v>
      </c>
      <c r="K17" s="960"/>
      <c r="L17" s="960"/>
      <c r="M17" s="181" t="s">
        <v>17</v>
      </c>
      <c r="N17" s="181"/>
      <c r="O17" s="907"/>
      <c r="P17" s="907"/>
      <c r="Q17" s="907"/>
      <c r="R17" s="907"/>
      <c r="S17" s="907"/>
      <c r="T17" s="907"/>
      <c r="U17" s="907"/>
      <c r="V17" s="907"/>
      <c r="W17" s="907"/>
      <c r="X17" s="907"/>
      <c r="Y17" s="907"/>
      <c r="Z17" s="907"/>
      <c r="AA17" s="907"/>
      <c r="AB17" s="907"/>
      <c r="AC17" s="907"/>
      <c r="AD17" s="907"/>
      <c r="AE17" s="904"/>
      <c r="AF17" s="904"/>
      <c r="AG17" s="904"/>
      <c r="AH17" s="904"/>
      <c r="AI17" s="904"/>
      <c r="AJ17" s="904"/>
      <c r="AK17" s="905"/>
      <c r="AL17" s="24"/>
      <c r="AM17" s="6"/>
      <c r="AN17" s="943" t="s">
        <v>18</v>
      </c>
      <c r="AO17" s="863"/>
      <c r="AP17" s="863"/>
      <c r="AQ17" s="944"/>
      <c r="AR17" s="944" t="s">
        <v>19</v>
      </c>
      <c r="AS17" s="944"/>
      <c r="AT17" s="944"/>
      <c r="AU17" s="863"/>
      <c r="AV17" s="863"/>
      <c r="AW17" s="863"/>
      <c r="AX17" s="863"/>
      <c r="AY17" s="907"/>
      <c r="AZ17" s="907"/>
      <c r="BA17" s="907"/>
      <c r="BB17" s="957" t="s">
        <v>20</v>
      </c>
      <c r="BC17" s="957"/>
      <c r="BD17" s="957"/>
      <c r="BE17" s="946">
        <v>15</v>
      </c>
      <c r="BF17" s="946"/>
      <c r="BG17" s="904" t="s">
        <v>21</v>
      </c>
      <c r="BH17" s="904"/>
      <c r="BI17" s="904" t="s">
        <v>22</v>
      </c>
      <c r="BJ17" s="904"/>
    </row>
    <row r="18" spans="2:62" s="7" customFormat="1" ht="15.95" customHeight="1">
      <c r="B18" s="26"/>
      <c r="C18" s="361" t="s">
        <v>23</v>
      </c>
      <c r="D18" s="362"/>
      <c r="E18" s="362"/>
      <c r="F18" s="362"/>
      <c r="G18" s="362"/>
      <c r="H18" s="362"/>
      <c r="I18" s="363"/>
      <c r="J18" s="943" t="s">
        <v>24</v>
      </c>
      <c r="K18" s="863"/>
      <c r="L18" s="863"/>
      <c r="M18" s="863"/>
      <c r="N18" s="130"/>
      <c r="O18" s="316" t="s">
        <v>25</v>
      </c>
      <c r="P18" s="316"/>
      <c r="Q18" s="316"/>
      <c r="R18" s="863">
        <v>120</v>
      </c>
      <c r="S18" s="863"/>
      <c r="T18" s="958" t="s">
        <v>26</v>
      </c>
      <c r="U18" s="958"/>
      <c r="V18" s="904" t="s">
        <v>27</v>
      </c>
      <c r="W18" s="904"/>
      <c r="X18" s="904"/>
      <c r="Y18" s="904"/>
      <c r="Z18" s="904"/>
      <c r="AA18" s="904"/>
      <c r="AB18" s="904"/>
      <c r="AC18" s="904"/>
      <c r="AD18" s="904"/>
      <c r="AE18" s="904"/>
      <c r="AF18" s="904"/>
      <c r="AG18" s="904"/>
      <c r="AH18" s="904"/>
      <c r="AI18" s="904"/>
      <c r="AJ18" s="904"/>
      <c r="AK18" s="905"/>
      <c r="AL18" s="24"/>
      <c r="AM18" s="6"/>
      <c r="AN18" s="943" t="s">
        <v>24</v>
      </c>
      <c r="AO18" s="863"/>
      <c r="AP18" s="863"/>
      <c r="AQ18" s="863"/>
      <c r="AR18" s="9"/>
      <c r="AS18" s="957" t="s">
        <v>25</v>
      </c>
      <c r="AT18" s="957"/>
      <c r="AU18" s="957"/>
      <c r="AV18" s="863"/>
      <c r="AW18" s="863"/>
      <c r="AX18" s="958" t="s">
        <v>26</v>
      </c>
      <c r="AY18" s="958"/>
      <c r="AZ18" s="10"/>
      <c r="BA18" s="10"/>
      <c r="BB18" s="11"/>
      <c r="BC18" s="904"/>
      <c r="BD18" s="904"/>
      <c r="BE18" s="904"/>
      <c r="BF18" s="904"/>
      <c r="BG18" s="904"/>
      <c r="BH18" s="904"/>
      <c r="BI18" s="904"/>
      <c r="BJ18" s="904"/>
    </row>
    <row r="19" spans="2:62" s="7" customFormat="1" ht="15.95" customHeight="1">
      <c r="B19" s="26"/>
      <c r="C19" s="864" t="s">
        <v>28</v>
      </c>
      <c r="D19" s="865"/>
      <c r="E19" s="865"/>
      <c r="F19" s="865"/>
      <c r="G19" s="865"/>
      <c r="H19" s="865"/>
      <c r="I19" s="866"/>
      <c r="J19" s="180" t="s">
        <v>29</v>
      </c>
      <c r="K19" s="181"/>
      <c r="L19" s="181"/>
      <c r="M19" s="181"/>
      <c r="N19" s="909" t="s">
        <v>30</v>
      </c>
      <c r="O19" s="909"/>
      <c r="P19" s="909"/>
      <c r="Q19" s="909"/>
      <c r="R19" s="131" t="s">
        <v>31</v>
      </c>
      <c r="S19" s="131"/>
      <c r="T19" s="316" t="s">
        <v>32</v>
      </c>
      <c r="U19" s="316"/>
      <c r="V19" s="316"/>
      <c r="W19" s="316"/>
      <c r="X19" s="909" t="s">
        <v>30</v>
      </c>
      <c r="Y19" s="909"/>
      <c r="Z19" s="909"/>
      <c r="AA19" s="909"/>
      <c r="AB19" s="909"/>
      <c r="AC19" s="909"/>
      <c r="AD19" s="909"/>
      <c r="AE19" s="909"/>
      <c r="AF19" s="909"/>
      <c r="AG19" s="909"/>
      <c r="AH19" s="909"/>
      <c r="AI19" s="909"/>
      <c r="AJ19" s="909"/>
      <c r="AK19" s="945"/>
      <c r="AL19" s="24"/>
      <c r="AM19" s="6"/>
      <c r="AN19" s="6"/>
      <c r="AO19" s="6"/>
      <c r="AP19" s="6"/>
      <c r="AQ19" s="6"/>
      <c r="AR19" s="6"/>
      <c r="AS19" s="6"/>
      <c r="AT19" s="6"/>
      <c r="AU19" s="6"/>
      <c r="AV19" s="6"/>
      <c r="AW19" s="6"/>
      <c r="AX19" s="6"/>
      <c r="AY19" s="6"/>
      <c r="AZ19" s="6"/>
      <c r="BA19" s="6"/>
      <c r="BB19" s="6"/>
      <c r="BG19" s="2"/>
      <c r="BI19" s="2"/>
      <c r="BJ19" s="2"/>
    </row>
    <row r="20" spans="2:62" s="7" customFormat="1" ht="15.95" customHeight="1">
      <c r="B20" s="26"/>
      <c r="C20" s="910"/>
      <c r="D20" s="911"/>
      <c r="E20" s="911"/>
      <c r="F20" s="911"/>
      <c r="G20" s="911"/>
      <c r="H20" s="911"/>
      <c r="I20" s="912"/>
      <c r="J20" s="836" t="s">
        <v>33</v>
      </c>
      <c r="K20" s="316"/>
      <c r="L20" s="316"/>
      <c r="M20" s="316"/>
      <c r="N20" s="316"/>
      <c r="O20" s="239" t="s">
        <v>34</v>
      </c>
      <c r="P20" s="239"/>
      <c r="Q20" s="946" t="s">
        <v>35</v>
      </c>
      <c r="R20" s="946"/>
      <c r="S20" s="946"/>
      <c r="T20" s="946"/>
      <c r="U20" s="946"/>
      <c r="V20" s="946"/>
      <c r="W20" s="29" t="s">
        <v>36</v>
      </c>
      <c r="X20" s="239" t="s">
        <v>37</v>
      </c>
      <c r="Y20" s="239"/>
      <c r="Z20" s="946" t="s">
        <v>38</v>
      </c>
      <c r="AA20" s="946"/>
      <c r="AB20" s="946"/>
      <c r="AC20" s="946"/>
      <c r="AD20" s="946"/>
      <c r="AE20" s="946"/>
      <c r="AF20" s="29" t="s">
        <v>39</v>
      </c>
      <c r="AG20" s="904"/>
      <c r="AH20" s="904"/>
      <c r="AI20" s="904"/>
      <c r="AJ20" s="904"/>
      <c r="AK20" s="905"/>
      <c r="AL20" s="24"/>
      <c r="AM20" s="6"/>
      <c r="AN20" s="6"/>
      <c r="AO20" s="6"/>
      <c r="AP20" s="12" t="s">
        <v>40</v>
      </c>
      <c r="AQ20" s="12"/>
      <c r="AR20" s="12"/>
      <c r="AS20" s="12"/>
      <c r="AT20" s="6"/>
      <c r="AU20" s="6"/>
      <c r="AV20" s="6"/>
      <c r="AW20" s="6"/>
      <c r="AX20" s="6"/>
      <c r="AY20" s="6"/>
      <c r="AZ20" s="6"/>
      <c r="BA20" s="6"/>
      <c r="BB20" s="6"/>
      <c r="BC20" s="6"/>
      <c r="BG20" s="2"/>
      <c r="BI20" s="2"/>
      <c r="BJ20" s="2"/>
    </row>
    <row r="21" spans="2:62" s="7" customFormat="1" ht="15.95" customHeight="1" thickBot="1">
      <c r="B21" s="26"/>
      <c r="C21" s="867"/>
      <c r="D21" s="868"/>
      <c r="E21" s="868"/>
      <c r="F21" s="868"/>
      <c r="G21" s="868"/>
      <c r="H21" s="868"/>
      <c r="I21" s="869"/>
      <c r="J21" s="947" t="s">
        <v>41</v>
      </c>
      <c r="K21" s="936"/>
      <c r="L21" s="936"/>
      <c r="M21" s="936"/>
      <c r="N21" s="936"/>
      <c r="O21" s="937" t="s">
        <v>42</v>
      </c>
      <c r="P21" s="937"/>
      <c r="Q21" s="937"/>
      <c r="R21" s="937"/>
      <c r="S21" s="936" t="s">
        <v>43</v>
      </c>
      <c r="T21" s="936"/>
      <c r="U21" s="936"/>
      <c r="V21" s="936"/>
      <c r="W21" s="936"/>
      <c r="X21" s="937" t="s">
        <v>42</v>
      </c>
      <c r="Y21" s="937"/>
      <c r="Z21" s="937"/>
      <c r="AA21" s="937"/>
      <c r="AB21" s="936" t="s">
        <v>44</v>
      </c>
      <c r="AC21" s="936"/>
      <c r="AD21" s="936"/>
      <c r="AE21" s="936"/>
      <c r="AF21" s="936"/>
      <c r="AG21" s="937" t="s">
        <v>45</v>
      </c>
      <c r="AH21" s="937"/>
      <c r="AI21" s="937"/>
      <c r="AJ21" s="937"/>
      <c r="AK21" s="43"/>
      <c r="AL21" s="24"/>
      <c r="AM21" s="6"/>
      <c r="AN21" s="6"/>
      <c r="AO21" s="6"/>
      <c r="AP21" s="6"/>
      <c r="AQ21" s="6"/>
      <c r="AR21" s="6"/>
      <c r="AS21" s="6"/>
      <c r="AT21" s="6"/>
      <c r="AU21" s="6"/>
      <c r="AV21" s="6"/>
      <c r="AW21" s="6"/>
      <c r="AX21" s="6"/>
      <c r="AY21" s="6"/>
      <c r="AZ21" s="6"/>
      <c r="BA21" s="6"/>
      <c r="BB21" s="6"/>
      <c r="BC21" s="6"/>
      <c r="BG21" s="2"/>
      <c r="BI21" s="2"/>
      <c r="BJ21" s="2"/>
    </row>
    <row r="22" spans="2:62" s="7" customFormat="1" ht="20.100000000000001" customHeight="1" thickTop="1">
      <c r="B22" s="26"/>
      <c r="C22" s="938" t="s">
        <v>437</v>
      </c>
      <c r="D22" s="939"/>
      <c r="E22" s="939"/>
      <c r="F22" s="939"/>
      <c r="G22" s="939"/>
      <c r="H22" s="939"/>
      <c r="I22" s="939"/>
      <c r="J22" s="940"/>
      <c r="K22" s="940"/>
      <c r="L22" s="940"/>
      <c r="M22" s="940"/>
      <c r="N22" s="940"/>
      <c r="O22" s="940"/>
      <c r="P22" s="940"/>
      <c r="Q22" s="940"/>
      <c r="R22" s="940"/>
      <c r="S22" s="940"/>
      <c r="T22" s="940"/>
      <c r="U22" s="940"/>
      <c r="V22" s="940"/>
      <c r="W22" s="940"/>
      <c r="X22" s="940"/>
      <c r="Y22" s="940"/>
      <c r="Z22" s="940"/>
      <c r="AA22" s="940"/>
      <c r="AB22" s="940"/>
      <c r="AC22" s="940"/>
      <c r="AD22" s="940"/>
      <c r="AE22" s="940"/>
      <c r="AF22" s="940"/>
      <c r="AG22" s="940"/>
      <c r="AH22" s="940"/>
      <c r="AI22" s="940"/>
      <c r="AJ22" s="940"/>
      <c r="AK22" s="941"/>
      <c r="AL22" s="24"/>
      <c r="AM22" s="6"/>
      <c r="AN22" s="6"/>
      <c r="AO22" s="6"/>
      <c r="AP22" s="6"/>
      <c r="AQ22" s="6"/>
      <c r="AR22" s="6"/>
      <c r="AS22" s="6"/>
      <c r="AT22" s="6"/>
      <c r="AU22" s="6"/>
      <c r="AV22" s="6"/>
      <c r="AW22" s="6"/>
      <c r="AX22" s="6"/>
      <c r="AY22" s="6"/>
      <c r="AZ22" s="6"/>
      <c r="BA22" s="6"/>
      <c r="BB22" s="6"/>
      <c r="BC22" s="6"/>
      <c r="BG22" s="2"/>
      <c r="BI22" s="2"/>
      <c r="BJ22" s="2"/>
    </row>
    <row r="23" spans="2:62" s="7" customFormat="1" ht="15.95" customHeight="1">
      <c r="B23" s="26"/>
      <c r="C23" s="361" t="s">
        <v>46</v>
      </c>
      <c r="D23" s="362"/>
      <c r="E23" s="362"/>
      <c r="F23" s="362"/>
      <c r="G23" s="362"/>
      <c r="H23" s="362"/>
      <c r="I23" s="363"/>
      <c r="J23" s="348" t="s">
        <v>47</v>
      </c>
      <c r="K23" s="349"/>
      <c r="L23" s="349"/>
      <c r="M23" s="349"/>
      <c r="N23" s="811" t="s">
        <v>42</v>
      </c>
      <c r="O23" s="811"/>
      <c r="P23" s="811"/>
      <c r="Q23" s="811"/>
      <c r="R23" s="349" t="s">
        <v>48</v>
      </c>
      <c r="S23" s="349"/>
      <c r="T23" s="349"/>
      <c r="U23" s="349"/>
      <c r="V23" s="811" t="s">
        <v>42</v>
      </c>
      <c r="W23" s="811"/>
      <c r="X23" s="811"/>
      <c r="Y23" s="811"/>
      <c r="Z23" s="349" t="s">
        <v>49</v>
      </c>
      <c r="AA23" s="349"/>
      <c r="AB23" s="349"/>
      <c r="AC23" s="349"/>
      <c r="AD23" s="349"/>
      <c r="AE23" s="811" t="s">
        <v>42</v>
      </c>
      <c r="AF23" s="811"/>
      <c r="AG23" s="811"/>
      <c r="AH23" s="811"/>
      <c r="AI23" s="930"/>
      <c r="AJ23" s="930"/>
      <c r="AK23" s="931"/>
      <c r="AL23" s="24"/>
      <c r="AM23" s="6"/>
      <c r="AN23" s="6"/>
      <c r="AO23" s="6"/>
      <c r="AP23" s="6"/>
      <c r="AQ23" s="6"/>
      <c r="AR23" s="6"/>
      <c r="AS23" s="6"/>
      <c r="AT23" s="6"/>
      <c r="AU23" s="6"/>
      <c r="AV23" s="6"/>
      <c r="AW23" s="6"/>
      <c r="AX23" s="6"/>
      <c r="AY23" s="6"/>
      <c r="AZ23" s="6"/>
      <c r="BA23" s="6"/>
      <c r="BB23" s="6"/>
      <c r="BC23" s="6"/>
      <c r="BG23" s="2"/>
      <c r="BH23" s="2"/>
      <c r="BJ23" s="2"/>
    </row>
    <row r="24" spans="2:62" s="6" customFormat="1" ht="15.95" customHeight="1">
      <c r="B24" s="24"/>
      <c r="C24" s="361" t="s">
        <v>50</v>
      </c>
      <c r="D24" s="362"/>
      <c r="E24" s="362"/>
      <c r="F24" s="362"/>
      <c r="G24" s="362"/>
      <c r="H24" s="362"/>
      <c r="I24" s="363"/>
      <c r="J24" s="180" t="s">
        <v>408</v>
      </c>
      <c r="K24" s="181"/>
      <c r="L24" s="181"/>
      <c r="M24" s="181"/>
      <c r="N24" s="942" t="s">
        <v>410</v>
      </c>
      <c r="O24" s="942"/>
      <c r="P24" s="942"/>
      <c r="Q24" s="942"/>
      <c r="R24" s="904" t="s">
        <v>409</v>
      </c>
      <c r="S24" s="904"/>
      <c r="T24" s="904"/>
      <c r="U24" s="904"/>
      <c r="V24" s="904"/>
      <c r="W24" s="904"/>
      <c r="X24" s="904"/>
      <c r="Y24" s="904"/>
      <c r="Z24" s="904"/>
      <c r="AA24" s="904"/>
      <c r="AB24" s="904"/>
      <c r="AC24" s="904"/>
      <c r="AD24" s="904"/>
      <c r="AE24" s="904"/>
      <c r="AF24" s="904"/>
      <c r="AG24" s="904"/>
      <c r="AH24" s="904"/>
      <c r="AI24" s="904"/>
      <c r="AJ24" s="904"/>
      <c r="AK24" s="905"/>
      <c r="AL24" s="24"/>
      <c r="BG24" s="3"/>
      <c r="BI24" s="3"/>
      <c r="BJ24" s="3"/>
    </row>
    <row r="25" spans="2:62" s="6" customFormat="1" ht="15.95" customHeight="1">
      <c r="B25" s="24"/>
      <c r="C25" s="864" t="s">
        <v>51</v>
      </c>
      <c r="D25" s="865"/>
      <c r="E25" s="865"/>
      <c r="F25" s="865"/>
      <c r="G25" s="865"/>
      <c r="H25" s="865"/>
      <c r="I25" s="866"/>
      <c r="J25" s="870" t="s">
        <v>52</v>
      </c>
      <c r="K25" s="916"/>
      <c r="L25" s="916"/>
      <c r="M25" s="916"/>
      <c r="N25" s="916"/>
      <c r="O25" s="916"/>
      <c r="P25" s="916"/>
      <c r="Q25" s="916"/>
      <c r="R25" s="916"/>
      <c r="S25" s="916"/>
      <c r="T25" s="916"/>
      <c r="U25" s="916"/>
      <c r="V25" s="916"/>
      <c r="W25" s="916"/>
      <c r="X25" s="916"/>
      <c r="Y25" s="916"/>
      <c r="Z25" s="916"/>
      <c r="AA25" s="916"/>
      <c r="AB25" s="916"/>
      <c r="AC25" s="916"/>
      <c r="AD25" s="916"/>
      <c r="AE25" s="916"/>
      <c r="AF25" s="916"/>
      <c r="AG25" s="916"/>
      <c r="AH25" s="916"/>
      <c r="AI25" s="916"/>
      <c r="AJ25" s="916"/>
      <c r="AK25" s="932"/>
      <c r="AL25" s="24"/>
      <c r="BG25" s="3"/>
      <c r="BI25" s="3"/>
      <c r="BJ25" s="3"/>
    </row>
    <row r="26" spans="2:62" s="6" customFormat="1" ht="15.95" customHeight="1">
      <c r="B26" s="24"/>
      <c r="C26" s="892"/>
      <c r="D26" s="893"/>
      <c r="E26" s="893"/>
      <c r="F26" s="893"/>
      <c r="G26" s="893"/>
      <c r="H26" s="893"/>
      <c r="I26" s="894"/>
      <c r="J26" s="933"/>
      <c r="K26" s="934"/>
      <c r="L26" s="934"/>
      <c r="M26" s="934"/>
      <c r="N26" s="934"/>
      <c r="O26" s="934"/>
      <c r="P26" s="934"/>
      <c r="Q26" s="934"/>
      <c r="R26" s="934"/>
      <c r="S26" s="934"/>
      <c r="T26" s="934"/>
      <c r="U26" s="934"/>
      <c r="V26" s="934"/>
      <c r="W26" s="934"/>
      <c r="X26" s="934"/>
      <c r="Y26" s="934"/>
      <c r="Z26" s="934"/>
      <c r="AA26" s="934"/>
      <c r="AB26" s="934"/>
      <c r="AC26" s="934"/>
      <c r="AD26" s="934"/>
      <c r="AE26" s="934"/>
      <c r="AF26" s="934"/>
      <c r="AG26" s="934"/>
      <c r="AH26" s="934"/>
      <c r="AI26" s="934"/>
      <c r="AJ26" s="934"/>
      <c r="AK26" s="935"/>
      <c r="AL26" s="24"/>
      <c r="AO26" s="909" t="s">
        <v>30</v>
      </c>
      <c r="AP26" s="909"/>
      <c r="AQ26" s="909"/>
      <c r="AR26" s="909"/>
      <c r="BG26" s="3"/>
      <c r="BI26" s="3"/>
      <c r="BJ26" s="3"/>
    </row>
    <row r="27" spans="2:62" s="6" customFormat="1" ht="15.95" customHeight="1">
      <c r="B27" s="24"/>
      <c r="C27" s="864" t="s">
        <v>53</v>
      </c>
      <c r="D27" s="865"/>
      <c r="E27" s="865"/>
      <c r="F27" s="865"/>
      <c r="G27" s="865"/>
      <c r="H27" s="865"/>
      <c r="I27" s="866"/>
      <c r="J27" s="836" t="s">
        <v>665</v>
      </c>
      <c r="K27" s="316"/>
      <c r="L27" s="316"/>
      <c r="M27" s="316"/>
      <c r="N27" s="926">
        <v>18</v>
      </c>
      <c r="O27" s="926"/>
      <c r="P27" s="927" t="s">
        <v>60</v>
      </c>
      <c r="Q27" s="927"/>
      <c r="R27" s="836" t="s">
        <v>54</v>
      </c>
      <c r="S27" s="316"/>
      <c r="T27" s="316"/>
      <c r="U27" s="316"/>
      <c r="V27" s="904" t="s">
        <v>80</v>
      </c>
      <c r="W27" s="904"/>
      <c r="X27" s="904"/>
      <c r="Y27" s="904"/>
      <c r="Z27" s="904"/>
      <c r="AA27" s="904"/>
      <c r="AB27" s="904"/>
      <c r="AC27" s="904"/>
      <c r="AD27" s="904"/>
      <c r="AE27" s="904"/>
      <c r="AF27" s="904"/>
      <c r="AG27" s="904"/>
      <c r="AH27" s="904"/>
      <c r="AI27" s="904"/>
      <c r="AJ27" s="904"/>
      <c r="AK27" s="905"/>
      <c r="AL27" s="24"/>
      <c r="BD27" s="3"/>
      <c r="BF27" s="3"/>
      <c r="BG27" s="3"/>
    </row>
    <row r="28" spans="2:62" s="6" customFormat="1" ht="15.95" customHeight="1">
      <c r="B28" s="24"/>
      <c r="C28" s="910"/>
      <c r="D28" s="911"/>
      <c r="E28" s="911"/>
      <c r="F28" s="911"/>
      <c r="G28" s="911"/>
      <c r="H28" s="911"/>
      <c r="I28" s="912"/>
      <c r="J28" s="348" t="s">
        <v>54</v>
      </c>
      <c r="K28" s="349"/>
      <c r="L28" s="349"/>
      <c r="M28" s="349"/>
      <c r="N28" s="916" t="s">
        <v>55</v>
      </c>
      <c r="O28" s="916"/>
      <c r="P28" s="916"/>
      <c r="Q28" s="916"/>
      <c r="R28" s="916"/>
      <c r="S28" s="916"/>
      <c r="T28" s="916"/>
      <c r="U28" s="916"/>
      <c r="V28" s="916"/>
      <c r="W28" s="349" t="s">
        <v>56</v>
      </c>
      <c r="X28" s="349"/>
      <c r="Y28" s="349"/>
      <c r="Z28" s="349"/>
      <c r="AA28" s="349" t="s">
        <v>57</v>
      </c>
      <c r="AB28" s="349"/>
      <c r="AC28" s="13">
        <v>3</v>
      </c>
      <c r="AD28" s="917" t="s">
        <v>58</v>
      </c>
      <c r="AE28" s="917"/>
      <c r="AF28" s="349" t="s">
        <v>59</v>
      </c>
      <c r="AG28" s="349"/>
      <c r="AH28" s="13">
        <v>15</v>
      </c>
      <c r="AI28" s="917" t="s">
        <v>58</v>
      </c>
      <c r="AJ28" s="917"/>
      <c r="AK28" s="44"/>
      <c r="AL28" s="24"/>
      <c r="BD28" s="119"/>
      <c r="BF28" s="119"/>
      <c r="BG28" s="119"/>
    </row>
    <row r="29" spans="2:62" s="7" customFormat="1" ht="15.95" customHeight="1">
      <c r="B29" s="26"/>
      <c r="C29" s="910"/>
      <c r="D29" s="911"/>
      <c r="E29" s="911"/>
      <c r="F29" s="911"/>
      <c r="G29" s="911"/>
      <c r="H29" s="911"/>
      <c r="I29" s="912"/>
      <c r="J29" s="348" t="s">
        <v>61</v>
      </c>
      <c r="K29" s="928"/>
      <c r="L29" s="928"/>
      <c r="M29" s="929"/>
      <c r="N29" s="32" t="s">
        <v>62</v>
      </c>
      <c r="O29" s="314">
        <v>20.399999999999999</v>
      </c>
      <c r="P29" s="876"/>
      <c r="Q29" s="33" t="s">
        <v>63</v>
      </c>
      <c r="R29" s="314">
        <v>19.2</v>
      </c>
      <c r="S29" s="315"/>
      <c r="T29" s="34" t="s">
        <v>64</v>
      </c>
      <c r="U29" s="314">
        <v>15.8</v>
      </c>
      <c r="V29" s="876"/>
      <c r="W29" s="35" t="s">
        <v>65</v>
      </c>
      <c r="X29" s="918">
        <v>22.5</v>
      </c>
      <c r="Y29" s="919"/>
      <c r="Z29" s="35" t="s">
        <v>66</v>
      </c>
      <c r="AA29" s="877">
        <v>19.8</v>
      </c>
      <c r="AB29" s="906"/>
      <c r="AC29" s="34"/>
      <c r="AD29" s="877"/>
      <c r="AE29" s="906"/>
      <c r="AF29" s="35"/>
      <c r="AG29" s="877"/>
      <c r="AH29" s="906"/>
      <c r="AI29" s="35"/>
      <c r="AJ29" s="877"/>
      <c r="AK29" s="878"/>
      <c r="AL29" s="24"/>
      <c r="AM29" s="6"/>
      <c r="AN29" s="6"/>
      <c r="AO29" s="6"/>
      <c r="AS29" s="2"/>
      <c r="AT29" s="2"/>
      <c r="AV29" s="2"/>
    </row>
    <row r="30" spans="2:62" s="7" customFormat="1" ht="15.95" customHeight="1">
      <c r="B30" s="26"/>
      <c r="C30" s="913"/>
      <c r="D30" s="914"/>
      <c r="E30" s="914"/>
      <c r="F30" s="914"/>
      <c r="G30" s="914"/>
      <c r="H30" s="914"/>
      <c r="I30" s="915"/>
      <c r="J30" s="836" t="s">
        <v>67</v>
      </c>
      <c r="K30" s="920"/>
      <c r="L30" s="920"/>
      <c r="M30" s="921"/>
      <c r="N30" s="32" t="s">
        <v>62</v>
      </c>
      <c r="O30" s="922">
        <v>16.5</v>
      </c>
      <c r="P30" s="923"/>
      <c r="Q30" s="33" t="s">
        <v>68</v>
      </c>
      <c r="R30" s="924">
        <v>16.7</v>
      </c>
      <c r="S30" s="922"/>
      <c r="T30" s="34" t="s">
        <v>69</v>
      </c>
      <c r="U30" s="924">
        <v>14.3</v>
      </c>
      <c r="V30" s="925"/>
      <c r="W30" s="35" t="s">
        <v>70</v>
      </c>
      <c r="X30" s="877">
        <v>18</v>
      </c>
      <c r="Y30" s="906"/>
      <c r="Z30" s="35" t="s">
        <v>71</v>
      </c>
      <c r="AA30" s="877">
        <v>18</v>
      </c>
      <c r="AB30" s="906"/>
      <c r="AC30" s="34"/>
      <c r="AD30" s="877"/>
      <c r="AE30" s="906"/>
      <c r="AF30" s="35"/>
      <c r="AG30" s="877"/>
      <c r="AH30" s="906"/>
      <c r="AI30" s="35"/>
      <c r="AJ30" s="877"/>
      <c r="AK30" s="878"/>
      <c r="AL30" s="24"/>
      <c r="AM30" s="6"/>
      <c r="AN30" s="6"/>
      <c r="AO30" s="6"/>
      <c r="AS30" s="2"/>
      <c r="AT30" s="2"/>
      <c r="AV30" s="2"/>
    </row>
    <row r="31" spans="2:62" s="6" customFormat="1" ht="15.95" customHeight="1">
      <c r="B31" s="24"/>
      <c r="C31" s="361" t="s">
        <v>72</v>
      </c>
      <c r="D31" s="362"/>
      <c r="E31" s="362"/>
      <c r="F31" s="362"/>
      <c r="G31" s="362"/>
      <c r="H31" s="362"/>
      <c r="I31" s="363"/>
      <c r="J31" s="348" t="s">
        <v>56</v>
      </c>
      <c r="K31" s="349"/>
      <c r="L31" s="349"/>
      <c r="M31" s="349"/>
      <c r="N31" s="879">
        <f>AH28</f>
        <v>15</v>
      </c>
      <c r="O31" s="879"/>
      <c r="P31" s="880" t="s">
        <v>58</v>
      </c>
      <c r="Q31" s="880"/>
      <c r="R31" s="316" t="s">
        <v>73</v>
      </c>
      <c r="S31" s="316"/>
      <c r="T31" s="882">
        <v>0.3</v>
      </c>
      <c r="U31" s="882"/>
      <c r="V31" s="131" t="s">
        <v>74</v>
      </c>
      <c r="W31" s="131"/>
      <c r="X31" s="316" t="s">
        <v>75</v>
      </c>
      <c r="Y31" s="316"/>
      <c r="Z31" s="882">
        <v>3.5</v>
      </c>
      <c r="AA31" s="882"/>
      <c r="AB31" s="131" t="s">
        <v>76</v>
      </c>
      <c r="AC31" s="131"/>
      <c r="AD31" s="316" t="s">
        <v>77</v>
      </c>
      <c r="AE31" s="316"/>
      <c r="AF31" s="882">
        <v>1.1499999999999999</v>
      </c>
      <c r="AG31" s="882"/>
      <c r="AH31" s="131" t="s">
        <v>78</v>
      </c>
      <c r="AI31" s="907"/>
      <c r="AJ31" s="907"/>
      <c r="AK31" s="908"/>
      <c r="AL31" s="24"/>
      <c r="BG31" s="3"/>
      <c r="BI31" s="3"/>
      <c r="BJ31" s="3"/>
    </row>
    <row r="32" spans="2:62" s="7" customFormat="1" ht="15.95" customHeight="1">
      <c r="B32" s="26"/>
      <c r="C32" s="864" t="s">
        <v>79</v>
      </c>
      <c r="D32" s="865"/>
      <c r="E32" s="865"/>
      <c r="F32" s="865"/>
      <c r="G32" s="865"/>
      <c r="H32" s="865"/>
      <c r="I32" s="866"/>
      <c r="J32" s="348" t="s">
        <v>54</v>
      </c>
      <c r="K32" s="349"/>
      <c r="L32" s="349"/>
      <c r="M32" s="349"/>
      <c r="N32" s="899" t="s">
        <v>80</v>
      </c>
      <c r="O32" s="899"/>
      <c r="P32" s="899"/>
      <c r="Q32" s="900" t="s">
        <v>81</v>
      </c>
      <c r="R32" s="368"/>
      <c r="S32" s="368"/>
      <c r="T32" s="368"/>
      <c r="U32" s="368"/>
      <c r="V32" s="364">
        <v>235</v>
      </c>
      <c r="W32" s="364"/>
      <c r="X32" s="365" t="s">
        <v>82</v>
      </c>
      <c r="Y32" s="365"/>
      <c r="Z32" s="368" t="s">
        <v>83</v>
      </c>
      <c r="AA32" s="368"/>
      <c r="AB32" s="901" t="s">
        <v>84</v>
      </c>
      <c r="AC32" s="901"/>
      <c r="AD32" s="368" t="s">
        <v>85</v>
      </c>
      <c r="AE32" s="368"/>
      <c r="AF32" s="368"/>
      <c r="AG32" s="368"/>
      <c r="AH32" s="364">
        <v>294</v>
      </c>
      <c r="AI32" s="364"/>
      <c r="AJ32" s="365" t="s">
        <v>86</v>
      </c>
      <c r="AK32" s="369"/>
      <c r="AL32" s="24"/>
      <c r="AM32" s="6"/>
      <c r="AN32" s="6"/>
      <c r="AO32" s="6"/>
      <c r="AP32" s="6"/>
      <c r="AQ32" s="6"/>
      <c r="AR32" s="6"/>
      <c r="AV32" s="2"/>
      <c r="AW32" s="2"/>
      <c r="AY32" s="2"/>
    </row>
    <row r="33" spans="2:63" s="7" customFormat="1" ht="15.95" customHeight="1">
      <c r="B33" s="26"/>
      <c r="C33" s="892"/>
      <c r="D33" s="893"/>
      <c r="E33" s="893"/>
      <c r="F33" s="893"/>
      <c r="G33" s="893"/>
      <c r="H33" s="893"/>
      <c r="I33" s="894"/>
      <c r="J33" s="896" t="s">
        <v>87</v>
      </c>
      <c r="K33" s="897"/>
      <c r="L33" s="897"/>
      <c r="M33" s="897"/>
      <c r="N33" s="897"/>
      <c r="O33" s="897"/>
      <c r="P33" s="897"/>
      <c r="Q33" s="898" t="s">
        <v>88</v>
      </c>
      <c r="R33" s="366"/>
      <c r="S33" s="366"/>
      <c r="T33" s="366"/>
      <c r="U33" s="366"/>
      <c r="V33" s="881">
        <v>235</v>
      </c>
      <c r="W33" s="881"/>
      <c r="X33" s="887" t="s">
        <v>86</v>
      </c>
      <c r="Y33" s="887"/>
      <c r="Z33" s="366" t="s">
        <v>83</v>
      </c>
      <c r="AA33" s="366"/>
      <c r="AB33" s="367" t="s">
        <v>89</v>
      </c>
      <c r="AC33" s="367"/>
      <c r="AD33" s="366" t="s">
        <v>85</v>
      </c>
      <c r="AE33" s="366"/>
      <c r="AF33" s="366"/>
      <c r="AG33" s="366"/>
      <c r="AH33" s="881">
        <v>294</v>
      </c>
      <c r="AI33" s="881"/>
      <c r="AJ33" s="887" t="s">
        <v>82</v>
      </c>
      <c r="AK33" s="888"/>
      <c r="AL33" s="24"/>
      <c r="AM33" s="6"/>
    </row>
    <row r="34" spans="2:63" s="6" customFormat="1" ht="15.95" customHeight="1">
      <c r="B34" s="24"/>
      <c r="C34" s="361" t="s">
        <v>531</v>
      </c>
      <c r="D34" s="362"/>
      <c r="E34" s="362"/>
      <c r="F34" s="362"/>
      <c r="G34" s="362"/>
      <c r="H34" s="362"/>
      <c r="I34" s="363"/>
      <c r="J34" s="348" t="s">
        <v>54</v>
      </c>
      <c r="K34" s="349"/>
      <c r="L34" s="349"/>
      <c r="M34" s="349"/>
      <c r="N34" s="370" t="s">
        <v>640</v>
      </c>
      <c r="O34" s="371"/>
      <c r="P34" s="371"/>
      <c r="Q34" s="372" t="s">
        <v>664</v>
      </c>
      <c r="R34" s="372"/>
      <c r="S34" s="372"/>
      <c r="T34" s="372"/>
      <c r="U34" s="373"/>
      <c r="V34" s="364">
        <v>235</v>
      </c>
      <c r="W34" s="364"/>
      <c r="X34" s="365" t="s">
        <v>82</v>
      </c>
      <c r="Y34" s="365"/>
      <c r="Z34" s="366" t="s">
        <v>83</v>
      </c>
      <c r="AA34" s="366"/>
      <c r="AB34" s="367" t="s">
        <v>532</v>
      </c>
      <c r="AC34" s="367"/>
      <c r="AD34" s="368" t="s">
        <v>85</v>
      </c>
      <c r="AE34" s="368"/>
      <c r="AF34" s="368"/>
      <c r="AG34" s="368"/>
      <c r="AH34" s="364">
        <v>235</v>
      </c>
      <c r="AI34" s="364"/>
      <c r="AJ34" s="365" t="s">
        <v>82</v>
      </c>
      <c r="AK34" s="369"/>
      <c r="AL34" s="24"/>
      <c r="BG34" s="119"/>
      <c r="BI34" s="119"/>
      <c r="BJ34" s="119"/>
    </row>
    <row r="35" spans="2:63" s="6" customFormat="1" ht="15.95" customHeight="1">
      <c r="B35" s="24"/>
      <c r="C35" s="361" t="s">
        <v>90</v>
      </c>
      <c r="D35" s="362"/>
      <c r="E35" s="362"/>
      <c r="F35" s="362"/>
      <c r="G35" s="362"/>
      <c r="H35" s="362"/>
      <c r="I35" s="363"/>
      <c r="J35" s="889" t="s">
        <v>91</v>
      </c>
      <c r="K35" s="890"/>
      <c r="L35" s="890"/>
      <c r="M35" s="890"/>
      <c r="N35" s="890"/>
      <c r="O35" s="890"/>
      <c r="P35" s="890"/>
      <c r="Q35" s="890"/>
      <c r="R35" s="890"/>
      <c r="S35" s="890"/>
      <c r="T35" s="890"/>
      <c r="U35" s="890"/>
      <c r="V35" s="890"/>
      <c r="W35" s="890"/>
      <c r="X35" s="890"/>
      <c r="Y35" s="890"/>
      <c r="Z35" s="890"/>
      <c r="AA35" s="890"/>
      <c r="AB35" s="890"/>
      <c r="AC35" s="890"/>
      <c r="AD35" s="890"/>
      <c r="AE35" s="890"/>
      <c r="AF35" s="890"/>
      <c r="AG35" s="890"/>
      <c r="AH35" s="890"/>
      <c r="AI35" s="890"/>
      <c r="AJ35" s="890"/>
      <c r="AK35" s="891"/>
      <c r="AL35" s="24"/>
    </row>
    <row r="36" spans="2:63" s="6" customFormat="1" ht="15.95" customHeight="1">
      <c r="B36" s="24"/>
      <c r="C36" s="361" t="s">
        <v>92</v>
      </c>
      <c r="D36" s="362"/>
      <c r="E36" s="362"/>
      <c r="F36" s="362"/>
      <c r="G36" s="362"/>
      <c r="H36" s="362"/>
      <c r="I36" s="363"/>
      <c r="J36" s="889" t="s">
        <v>93</v>
      </c>
      <c r="K36" s="890"/>
      <c r="L36" s="890"/>
      <c r="M36" s="890"/>
      <c r="N36" s="890"/>
      <c r="O36" s="890"/>
      <c r="P36" s="890"/>
      <c r="Q36" s="890"/>
      <c r="R36" s="890"/>
      <c r="S36" s="890"/>
      <c r="T36" s="890"/>
      <c r="U36" s="890"/>
      <c r="V36" s="890"/>
      <c r="W36" s="890"/>
      <c r="X36" s="890"/>
      <c r="Y36" s="890"/>
      <c r="Z36" s="890"/>
      <c r="AA36" s="890"/>
      <c r="AB36" s="890"/>
      <c r="AC36" s="890"/>
      <c r="AD36" s="890"/>
      <c r="AE36" s="890"/>
      <c r="AF36" s="890"/>
      <c r="AG36" s="890"/>
      <c r="AH36" s="890"/>
      <c r="AI36" s="890"/>
      <c r="AJ36" s="890"/>
      <c r="AK36" s="891"/>
      <c r="AL36" s="24"/>
    </row>
    <row r="37" spans="2:63" s="6" customFormat="1" ht="15.95" customHeight="1" thickBot="1">
      <c r="B37" s="24"/>
      <c r="C37" s="864" t="s">
        <v>94</v>
      </c>
      <c r="D37" s="865"/>
      <c r="E37" s="865"/>
      <c r="F37" s="865"/>
      <c r="G37" s="865"/>
      <c r="H37" s="865"/>
      <c r="I37" s="866"/>
      <c r="J37" s="870" t="s">
        <v>95</v>
      </c>
      <c r="K37" s="871"/>
      <c r="L37" s="871"/>
      <c r="M37" s="871"/>
      <c r="N37" s="871"/>
      <c r="O37" s="871"/>
      <c r="P37" s="871"/>
      <c r="Q37" s="871"/>
      <c r="R37" s="871"/>
      <c r="S37" s="871"/>
      <c r="T37" s="871"/>
      <c r="U37" s="871"/>
      <c r="V37" s="871"/>
      <c r="W37" s="871"/>
      <c r="X37" s="871"/>
      <c r="Y37" s="871"/>
      <c r="Z37" s="871"/>
      <c r="AA37" s="871"/>
      <c r="AB37" s="871"/>
      <c r="AC37" s="871"/>
      <c r="AD37" s="871"/>
      <c r="AE37" s="871"/>
      <c r="AF37" s="871"/>
      <c r="AG37" s="871"/>
      <c r="AH37" s="871"/>
      <c r="AI37" s="871"/>
      <c r="AJ37" s="871"/>
      <c r="AK37" s="872"/>
      <c r="AL37" s="24"/>
    </row>
    <row r="38" spans="2:63" s="6" customFormat="1" ht="15.95" customHeight="1" thickTop="1" thickBot="1">
      <c r="B38" s="24"/>
      <c r="C38" s="867"/>
      <c r="D38" s="868"/>
      <c r="E38" s="868"/>
      <c r="F38" s="868"/>
      <c r="G38" s="868"/>
      <c r="H38" s="868"/>
      <c r="I38" s="869"/>
      <c r="J38" s="873"/>
      <c r="K38" s="874"/>
      <c r="L38" s="874"/>
      <c r="M38" s="874"/>
      <c r="N38" s="874"/>
      <c r="O38" s="874"/>
      <c r="P38" s="874"/>
      <c r="Q38" s="874"/>
      <c r="R38" s="874"/>
      <c r="S38" s="874"/>
      <c r="T38" s="874"/>
      <c r="U38" s="874"/>
      <c r="V38" s="874"/>
      <c r="W38" s="874"/>
      <c r="X38" s="874"/>
      <c r="Y38" s="874"/>
      <c r="Z38" s="874"/>
      <c r="AA38" s="874"/>
      <c r="AB38" s="874"/>
      <c r="AC38" s="874"/>
      <c r="AD38" s="874"/>
      <c r="AE38" s="874"/>
      <c r="AF38" s="874"/>
      <c r="AG38" s="874"/>
      <c r="AH38" s="874"/>
      <c r="AI38" s="874"/>
      <c r="AJ38" s="874"/>
      <c r="AK38" s="875"/>
      <c r="AL38" s="24"/>
      <c r="AN38" s="54">
        <v>1</v>
      </c>
      <c r="AO38" s="55" t="s">
        <v>412</v>
      </c>
      <c r="AP38" s="56" t="s">
        <v>105</v>
      </c>
      <c r="AQ38" s="860" t="s">
        <v>106</v>
      </c>
      <c r="AR38" s="860"/>
      <c r="AS38" s="860"/>
      <c r="AT38" s="860"/>
      <c r="AU38" s="860"/>
      <c r="AV38" s="860"/>
      <c r="AW38" s="860"/>
      <c r="AX38" s="860"/>
      <c r="AY38" s="860"/>
      <c r="AZ38" s="860"/>
      <c r="BA38" s="860"/>
      <c r="BB38" s="860"/>
      <c r="BC38" s="860"/>
      <c r="BD38" s="860"/>
      <c r="BE38" s="860"/>
      <c r="BF38" s="860"/>
      <c r="BG38" s="860"/>
      <c r="BH38" s="860"/>
      <c r="BI38" s="860"/>
      <c r="BJ38" s="860"/>
      <c r="BK38" s="861"/>
    </row>
    <row r="39" spans="2:63" s="7" customFormat="1" ht="20.100000000000001" customHeight="1" thickTop="1">
      <c r="B39" s="26"/>
      <c r="C39" s="174" t="s">
        <v>688</v>
      </c>
      <c r="D39" s="175"/>
      <c r="E39" s="175"/>
      <c r="F39" s="175"/>
      <c r="G39" s="175"/>
      <c r="H39" s="175"/>
      <c r="I39" s="175"/>
      <c r="J39" s="176" t="s">
        <v>689</v>
      </c>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7"/>
      <c r="AL39" s="24"/>
      <c r="AM39" s="6"/>
      <c r="AN39" s="57">
        <v>0.65</v>
      </c>
      <c r="AO39" s="30" t="s">
        <v>412</v>
      </c>
      <c r="AP39" s="15" t="s">
        <v>108</v>
      </c>
      <c r="AQ39" s="858" t="s">
        <v>109</v>
      </c>
      <c r="AR39" s="858"/>
      <c r="AS39" s="858"/>
      <c r="AT39" s="858"/>
      <c r="AU39" s="858"/>
      <c r="AV39" s="858"/>
      <c r="AW39" s="858"/>
      <c r="AX39" s="858"/>
      <c r="AY39" s="858"/>
      <c r="AZ39" s="858"/>
      <c r="BA39" s="858"/>
      <c r="BB39" s="858"/>
      <c r="BC39" s="858"/>
      <c r="BD39" s="858"/>
      <c r="BE39" s="858"/>
      <c r="BF39" s="858"/>
      <c r="BG39" s="858"/>
      <c r="BH39" s="858"/>
      <c r="BI39" s="858"/>
      <c r="BJ39" s="858"/>
      <c r="BK39" s="859"/>
    </row>
    <row r="40" spans="2:63" s="7" customFormat="1" ht="20.100000000000001" customHeight="1">
      <c r="B40" s="26"/>
      <c r="C40" s="845" t="s">
        <v>415</v>
      </c>
      <c r="D40" s="846"/>
      <c r="E40" s="846"/>
      <c r="F40" s="846"/>
      <c r="G40" s="846"/>
      <c r="H40" s="846"/>
      <c r="I40" s="846"/>
      <c r="J40" s="846"/>
      <c r="K40" s="846"/>
      <c r="L40" s="846"/>
      <c r="M40" s="846"/>
      <c r="N40" s="846"/>
      <c r="O40" s="846"/>
      <c r="P40" s="846"/>
      <c r="Q40" s="847" t="s">
        <v>416</v>
      </c>
      <c r="R40" s="846"/>
      <c r="S40" s="846"/>
      <c r="T40" s="846"/>
      <c r="U40" s="846"/>
      <c r="V40" s="846"/>
      <c r="W40" s="846"/>
      <c r="X40" s="846"/>
      <c r="Y40" s="846"/>
      <c r="Z40" s="846"/>
      <c r="AA40" s="846"/>
      <c r="AB40" s="846"/>
      <c r="AC40" s="846"/>
      <c r="AD40" s="848"/>
      <c r="AE40" s="344" t="s">
        <v>395</v>
      </c>
      <c r="AF40" s="345"/>
      <c r="AG40" s="345"/>
      <c r="AH40" s="345"/>
      <c r="AI40" s="345"/>
      <c r="AJ40" s="352">
        <f>J53</f>
        <v>0.6</v>
      </c>
      <c r="AK40" s="353"/>
      <c r="AL40" s="24"/>
      <c r="AM40" s="6"/>
      <c r="AN40" s="57">
        <v>0.35</v>
      </c>
      <c r="AO40" s="30" t="s">
        <v>412</v>
      </c>
      <c r="AP40" s="15" t="s">
        <v>111</v>
      </c>
      <c r="AQ40" s="858" t="s">
        <v>112</v>
      </c>
      <c r="AR40" s="858"/>
      <c r="AS40" s="858"/>
      <c r="AT40" s="858"/>
      <c r="AU40" s="858"/>
      <c r="AV40" s="858"/>
      <c r="AW40" s="858"/>
      <c r="AX40" s="858"/>
      <c r="AY40" s="858"/>
      <c r="AZ40" s="858"/>
      <c r="BA40" s="858"/>
      <c r="BB40" s="858"/>
      <c r="BC40" s="858"/>
      <c r="BD40" s="858"/>
      <c r="BE40" s="858"/>
      <c r="BF40" s="858"/>
      <c r="BG40" s="858"/>
      <c r="BH40" s="858"/>
      <c r="BI40" s="858"/>
      <c r="BJ40" s="858"/>
      <c r="BK40" s="859"/>
    </row>
    <row r="41" spans="2:63" s="7" customFormat="1" ht="20.100000000000001" customHeight="1" thickBot="1">
      <c r="B41" s="26"/>
      <c r="C41" s="833" t="s">
        <v>394</v>
      </c>
      <c r="D41" s="834"/>
      <c r="E41" s="313" t="s">
        <v>387</v>
      </c>
      <c r="F41" s="313"/>
      <c r="G41" s="313" t="s">
        <v>390</v>
      </c>
      <c r="H41" s="313"/>
      <c r="I41" s="313" t="s">
        <v>391</v>
      </c>
      <c r="J41" s="313"/>
      <c r="K41" s="313" t="s">
        <v>392</v>
      </c>
      <c r="L41" s="313"/>
      <c r="M41" s="313" t="s">
        <v>393</v>
      </c>
      <c r="N41" s="313"/>
      <c r="O41" s="313" t="s">
        <v>389</v>
      </c>
      <c r="P41" s="388"/>
      <c r="Q41" s="835" t="s">
        <v>394</v>
      </c>
      <c r="R41" s="834"/>
      <c r="S41" s="313" t="s">
        <v>387</v>
      </c>
      <c r="T41" s="313"/>
      <c r="U41" s="313" t="s">
        <v>390</v>
      </c>
      <c r="V41" s="313"/>
      <c r="W41" s="313" t="s">
        <v>391</v>
      </c>
      <c r="X41" s="313"/>
      <c r="Y41" s="313" t="s">
        <v>392</v>
      </c>
      <c r="Z41" s="313"/>
      <c r="AA41" s="313" t="s">
        <v>393</v>
      </c>
      <c r="AB41" s="313"/>
      <c r="AC41" s="313" t="s">
        <v>389</v>
      </c>
      <c r="AD41" s="388"/>
      <c r="AE41" s="346"/>
      <c r="AF41" s="347"/>
      <c r="AG41" s="347"/>
      <c r="AH41" s="347"/>
      <c r="AI41" s="347"/>
      <c r="AJ41" s="354"/>
      <c r="AK41" s="355"/>
      <c r="AL41" s="24"/>
      <c r="AM41" s="24"/>
      <c r="AN41" s="58"/>
      <c r="AO41" s="59"/>
      <c r="AP41" s="60" t="s">
        <v>115</v>
      </c>
      <c r="AQ41" s="856" t="s">
        <v>116</v>
      </c>
      <c r="AR41" s="856"/>
      <c r="AS41" s="856"/>
      <c r="AT41" s="856"/>
      <c r="AU41" s="856"/>
      <c r="AV41" s="856"/>
      <c r="AW41" s="856"/>
      <c r="AX41" s="856"/>
      <c r="AY41" s="856"/>
      <c r="AZ41" s="856"/>
      <c r="BA41" s="856"/>
      <c r="BB41" s="856"/>
      <c r="BC41" s="856"/>
      <c r="BD41" s="856"/>
      <c r="BE41" s="856"/>
      <c r="BF41" s="856"/>
      <c r="BG41" s="856"/>
      <c r="BH41" s="856"/>
      <c r="BI41" s="856"/>
      <c r="BJ41" s="856"/>
      <c r="BK41" s="857"/>
    </row>
    <row r="42" spans="2:63" s="7" customFormat="1" ht="20.100000000000001" customHeight="1" thickTop="1">
      <c r="B42" s="26"/>
      <c r="C42" s="356"/>
      <c r="D42" s="357"/>
      <c r="E42" s="322"/>
      <c r="F42" s="322"/>
      <c r="G42" s="322"/>
      <c r="H42" s="322"/>
      <c r="I42" s="322"/>
      <c r="J42" s="322"/>
      <c r="K42" s="317"/>
      <c r="L42" s="317"/>
      <c r="M42" s="317"/>
      <c r="N42" s="317"/>
      <c r="O42" s="318"/>
      <c r="P42" s="319"/>
      <c r="Q42" s="320"/>
      <c r="R42" s="321"/>
      <c r="S42" s="322"/>
      <c r="T42" s="322"/>
      <c r="U42" s="318"/>
      <c r="V42" s="318"/>
      <c r="W42" s="322"/>
      <c r="X42" s="322"/>
      <c r="Y42" s="317"/>
      <c r="Z42" s="317"/>
      <c r="AA42" s="317"/>
      <c r="AB42" s="317"/>
      <c r="AC42" s="318"/>
      <c r="AD42" s="319"/>
      <c r="AE42" s="348" t="s">
        <v>398</v>
      </c>
      <c r="AF42" s="349"/>
      <c r="AG42" s="349"/>
      <c r="AH42" s="349"/>
      <c r="AI42" s="349"/>
      <c r="AJ42" s="352">
        <f>MIN(K50,Y50)</f>
        <v>0.46</v>
      </c>
      <c r="AK42" s="353"/>
      <c r="AL42" s="24"/>
      <c r="AM42" s="24"/>
      <c r="AN42" s="156"/>
      <c r="AO42" s="24"/>
      <c r="AP42" s="157"/>
      <c r="AQ42" s="158"/>
      <c r="AR42" s="158"/>
      <c r="AS42" s="158"/>
      <c r="AT42" s="158"/>
      <c r="AU42" s="158"/>
      <c r="AV42" s="158"/>
      <c r="AW42" s="158"/>
      <c r="AX42" s="158"/>
      <c r="AY42" s="158"/>
      <c r="AZ42" s="158"/>
      <c r="BA42" s="158"/>
      <c r="BB42" s="158"/>
      <c r="BC42" s="158"/>
      <c r="BD42" s="158"/>
      <c r="BE42" s="158"/>
      <c r="BF42" s="158"/>
      <c r="BG42" s="158"/>
      <c r="BH42" s="158"/>
      <c r="BI42" s="158"/>
      <c r="BJ42" s="158"/>
      <c r="BK42" s="158"/>
    </row>
    <row r="43" spans="2:63" s="7" customFormat="1" ht="20.100000000000001" customHeight="1">
      <c r="B43" s="26"/>
      <c r="C43" s="356"/>
      <c r="D43" s="357"/>
      <c r="E43" s="322"/>
      <c r="F43" s="322"/>
      <c r="G43" s="322"/>
      <c r="H43" s="322"/>
      <c r="I43" s="322"/>
      <c r="J43" s="322"/>
      <c r="K43" s="317"/>
      <c r="L43" s="317"/>
      <c r="M43" s="317"/>
      <c r="N43" s="317"/>
      <c r="O43" s="318"/>
      <c r="P43" s="319"/>
      <c r="Q43" s="320"/>
      <c r="R43" s="321"/>
      <c r="S43" s="322"/>
      <c r="T43" s="322"/>
      <c r="U43" s="318"/>
      <c r="V43" s="318"/>
      <c r="W43" s="322"/>
      <c r="X43" s="322"/>
      <c r="Y43" s="317"/>
      <c r="Z43" s="317"/>
      <c r="AA43" s="317"/>
      <c r="AB43" s="317"/>
      <c r="AC43" s="318"/>
      <c r="AD43" s="319"/>
      <c r="AE43" s="350"/>
      <c r="AF43" s="351"/>
      <c r="AG43" s="351"/>
      <c r="AH43" s="351"/>
      <c r="AI43" s="351"/>
      <c r="AJ43" s="354"/>
      <c r="AK43" s="355"/>
      <c r="AL43" s="24"/>
      <c r="AM43" s="24"/>
      <c r="AN43" s="156"/>
      <c r="AO43" s="24"/>
      <c r="AP43" s="157"/>
      <c r="AQ43" s="158"/>
      <c r="AR43" s="158"/>
      <c r="AS43" s="158"/>
      <c r="AT43" s="158"/>
      <c r="AU43" s="158"/>
      <c r="AV43" s="158"/>
      <c r="AW43" s="158"/>
      <c r="AX43" s="158"/>
      <c r="AY43" s="158"/>
      <c r="AZ43" s="158"/>
      <c r="BA43" s="158"/>
      <c r="BB43" s="158"/>
      <c r="BC43" s="158"/>
      <c r="BD43" s="158"/>
      <c r="BE43" s="158"/>
      <c r="BF43" s="158"/>
      <c r="BG43" s="158"/>
      <c r="BH43" s="158"/>
      <c r="BI43" s="158"/>
      <c r="BJ43" s="158"/>
      <c r="BK43" s="158"/>
    </row>
    <row r="44" spans="2:63" s="7" customFormat="1" ht="20.100000000000001" customHeight="1">
      <c r="B44" s="26"/>
      <c r="C44" s="356"/>
      <c r="D44" s="357"/>
      <c r="E44" s="322"/>
      <c r="F44" s="322"/>
      <c r="G44" s="322"/>
      <c r="H44" s="322"/>
      <c r="I44" s="322"/>
      <c r="J44" s="322"/>
      <c r="K44" s="317"/>
      <c r="L44" s="317"/>
      <c r="M44" s="317"/>
      <c r="N44" s="317"/>
      <c r="O44" s="318"/>
      <c r="P44" s="319"/>
      <c r="Q44" s="320"/>
      <c r="R44" s="321"/>
      <c r="S44" s="322"/>
      <c r="T44" s="322"/>
      <c r="U44" s="318"/>
      <c r="V44" s="318"/>
      <c r="W44" s="322"/>
      <c r="X44" s="322"/>
      <c r="Y44" s="317"/>
      <c r="Z44" s="317"/>
      <c r="AA44" s="317"/>
      <c r="AB44" s="317"/>
      <c r="AC44" s="318"/>
      <c r="AD44" s="319"/>
      <c r="AE44" s="344" t="s">
        <v>399</v>
      </c>
      <c r="AF44" s="345"/>
      <c r="AG44" s="345"/>
      <c r="AH44" s="345"/>
      <c r="AI44" s="345"/>
      <c r="AJ44" s="352">
        <f>ROUNDDOWN(AJ42/AJ40,2)</f>
        <v>0.76</v>
      </c>
      <c r="AK44" s="353"/>
      <c r="AL44" s="24"/>
      <c r="AM44" s="24"/>
      <c r="AN44" s="127"/>
      <c r="AO44" s="128"/>
      <c r="AP44" s="128"/>
      <c r="AQ44" s="128"/>
      <c r="AR44" s="128"/>
      <c r="AS44" s="128"/>
      <c r="AT44" s="129"/>
      <c r="AU44" s="158"/>
      <c r="AV44" s="158"/>
      <c r="AW44" s="158"/>
      <c r="AX44" s="158"/>
      <c r="AY44" s="158"/>
      <c r="AZ44" s="158"/>
      <c r="BA44" s="158"/>
      <c r="BB44" s="158"/>
      <c r="BC44" s="158"/>
      <c r="BD44" s="158"/>
      <c r="BE44" s="158"/>
      <c r="BF44" s="158"/>
      <c r="BG44" s="158"/>
      <c r="BH44" s="158"/>
      <c r="BI44" s="158"/>
      <c r="BJ44" s="158"/>
      <c r="BK44" s="158"/>
    </row>
    <row r="45" spans="2:63" s="7" customFormat="1" ht="20.100000000000001" customHeight="1">
      <c r="B45" s="26"/>
      <c r="C45" s="356" t="s">
        <v>107</v>
      </c>
      <c r="D45" s="357"/>
      <c r="E45" s="322">
        <v>1.17</v>
      </c>
      <c r="F45" s="322"/>
      <c r="G45" s="322">
        <v>0.95</v>
      </c>
      <c r="H45" s="322"/>
      <c r="I45" s="322">
        <f>$I$49</f>
        <v>0.999</v>
      </c>
      <c r="J45" s="322"/>
      <c r="K45" s="317">
        <f>IF(E45="","",ROUNDDOWN(E45*G45*I45,2))</f>
        <v>1.1100000000000001</v>
      </c>
      <c r="L45" s="317"/>
      <c r="M45" s="317">
        <f>IF(E45="","",ROUNDDOWN(K45/$AJ$40,2))</f>
        <v>1.85</v>
      </c>
      <c r="N45" s="317"/>
      <c r="O45" s="318">
        <v>0.82</v>
      </c>
      <c r="P45" s="319"/>
      <c r="Q45" s="320" t="s">
        <v>107</v>
      </c>
      <c r="R45" s="321"/>
      <c r="S45" s="322">
        <v>1.17</v>
      </c>
      <c r="T45" s="322"/>
      <c r="U45" s="318">
        <v>0.95</v>
      </c>
      <c r="V45" s="318"/>
      <c r="W45" s="322">
        <f>$I$49</f>
        <v>0.999</v>
      </c>
      <c r="X45" s="322"/>
      <c r="Y45" s="317">
        <f>IF(S45="","",ROUNDDOWN(S45*U45*W45,2))</f>
        <v>1.1100000000000001</v>
      </c>
      <c r="Z45" s="317"/>
      <c r="AA45" s="317">
        <f>IF(S45="","",ROUNDDOWN(Y45/$AJ$40,2))</f>
        <v>1.85</v>
      </c>
      <c r="AB45" s="317"/>
      <c r="AC45" s="318">
        <v>0.82</v>
      </c>
      <c r="AD45" s="319"/>
      <c r="AE45" s="346"/>
      <c r="AF45" s="347"/>
      <c r="AG45" s="347"/>
      <c r="AH45" s="347"/>
      <c r="AI45" s="347"/>
      <c r="AJ45" s="354"/>
      <c r="AK45" s="355"/>
      <c r="AL45" s="25"/>
      <c r="AM45" s="25"/>
    </row>
    <row r="46" spans="2:63" s="7" customFormat="1" ht="20.100000000000001" customHeight="1">
      <c r="B46" s="26"/>
      <c r="C46" s="356" t="s">
        <v>110</v>
      </c>
      <c r="D46" s="357"/>
      <c r="E46" s="322">
        <v>0.64500000000000002</v>
      </c>
      <c r="F46" s="322"/>
      <c r="G46" s="322">
        <v>0.95</v>
      </c>
      <c r="H46" s="322"/>
      <c r="I46" s="322">
        <f>$I$49</f>
        <v>0.999</v>
      </c>
      <c r="J46" s="322"/>
      <c r="K46" s="317">
        <f>IF(E46="","",ROUNDDOWN(E46*G46*I46,2))</f>
        <v>0.61</v>
      </c>
      <c r="L46" s="317"/>
      <c r="M46" s="317">
        <f>IF(E46="","",ROUNDDOWN(K46/$AJ$40,2))</f>
        <v>1.01</v>
      </c>
      <c r="N46" s="317"/>
      <c r="O46" s="318">
        <v>0.61</v>
      </c>
      <c r="P46" s="319"/>
      <c r="Q46" s="320" t="s">
        <v>110</v>
      </c>
      <c r="R46" s="321"/>
      <c r="S46" s="322">
        <v>0.64500000000000002</v>
      </c>
      <c r="T46" s="322"/>
      <c r="U46" s="318">
        <v>0.95</v>
      </c>
      <c r="V46" s="318"/>
      <c r="W46" s="322">
        <f>$I$49</f>
        <v>0.999</v>
      </c>
      <c r="X46" s="322"/>
      <c r="Y46" s="317">
        <f>IF(S46="","",ROUNDDOWN(S46*U46*W46,2))</f>
        <v>0.61</v>
      </c>
      <c r="Z46" s="317"/>
      <c r="AA46" s="317">
        <f>IF(S46="","",ROUNDDOWN(Y46/$AJ$40,2))</f>
        <v>1.01</v>
      </c>
      <c r="AB46" s="317"/>
      <c r="AC46" s="318">
        <v>0.61</v>
      </c>
      <c r="AD46" s="319"/>
      <c r="AE46" s="374" t="str">
        <f>IF(AJ44&gt;=$AN$38,$AQ$38,IF(AJ44&gt;=$AN$39,$AQ$39,IF(AJ44&gt;=$AN$40,$AQ$40,$AQ$41)))</f>
        <v>耐震性能は比較的高いランクではあるが、地震の振動および衝撃に対して、倒壊または崩壊する危険性があり、補強が必要と判断する。</v>
      </c>
      <c r="AF46" s="375"/>
      <c r="AG46" s="375"/>
      <c r="AH46" s="375"/>
      <c r="AI46" s="375"/>
      <c r="AJ46" s="375"/>
      <c r="AK46" s="376"/>
      <c r="AL46" s="25"/>
      <c r="AM46" s="25"/>
    </row>
    <row r="47" spans="2:63" s="7" customFormat="1" ht="20.100000000000001" customHeight="1">
      <c r="B47" s="26"/>
      <c r="C47" s="356" t="s">
        <v>113</v>
      </c>
      <c r="D47" s="357"/>
      <c r="E47" s="322">
        <v>0.53700000000000003</v>
      </c>
      <c r="F47" s="322"/>
      <c r="G47" s="322">
        <v>0.95</v>
      </c>
      <c r="H47" s="322"/>
      <c r="I47" s="322">
        <f>$I$49</f>
        <v>0.999</v>
      </c>
      <c r="J47" s="322"/>
      <c r="K47" s="317">
        <f>IF(E47="","",ROUNDDOWN(E47*G47*I47,2))</f>
        <v>0.5</v>
      </c>
      <c r="L47" s="317"/>
      <c r="M47" s="317">
        <f>IF(E47="","",ROUNDDOWN(K47/$AJ$40,2))</f>
        <v>0.83</v>
      </c>
      <c r="N47" s="317"/>
      <c r="O47" s="318">
        <v>0.51</v>
      </c>
      <c r="P47" s="319"/>
      <c r="Q47" s="320" t="s">
        <v>114</v>
      </c>
      <c r="R47" s="321"/>
      <c r="S47" s="322">
        <v>0.53700000000000003</v>
      </c>
      <c r="T47" s="322"/>
      <c r="U47" s="318">
        <v>0.95</v>
      </c>
      <c r="V47" s="318"/>
      <c r="W47" s="322">
        <f>$I$49</f>
        <v>0.999</v>
      </c>
      <c r="X47" s="322"/>
      <c r="Y47" s="317">
        <f>IF(S47="","",ROUNDDOWN(S47*U47*W47,2))</f>
        <v>0.5</v>
      </c>
      <c r="Z47" s="317"/>
      <c r="AA47" s="317">
        <f>IF(S47="","",ROUNDDOWN(Y47/$AJ$40,2))</f>
        <v>0.83</v>
      </c>
      <c r="AB47" s="317"/>
      <c r="AC47" s="318">
        <v>0.51</v>
      </c>
      <c r="AD47" s="319"/>
      <c r="AE47" s="374"/>
      <c r="AF47" s="375"/>
      <c r="AG47" s="375"/>
      <c r="AH47" s="375"/>
      <c r="AI47" s="375"/>
      <c r="AJ47" s="375"/>
      <c r="AK47" s="376"/>
      <c r="AL47" s="24"/>
      <c r="AM47" s="24"/>
    </row>
    <row r="48" spans="2:63" s="7" customFormat="1" ht="20.100000000000001" customHeight="1">
      <c r="B48" s="26"/>
      <c r="C48" s="356" t="s">
        <v>118</v>
      </c>
      <c r="D48" s="357"/>
      <c r="E48" s="322">
        <v>0.50800000000000001</v>
      </c>
      <c r="F48" s="322"/>
      <c r="G48" s="322">
        <v>0.95</v>
      </c>
      <c r="H48" s="322"/>
      <c r="I48" s="322">
        <f>$I$49</f>
        <v>0.999</v>
      </c>
      <c r="J48" s="322"/>
      <c r="K48" s="317">
        <f>IF(E48="","",ROUNDDOWN(E48*G48*I48,2))</f>
        <v>0.48</v>
      </c>
      <c r="L48" s="317"/>
      <c r="M48" s="317">
        <f>IF(E48="","",ROUNDDOWN(K48/$AJ$40,2))</f>
        <v>0.8</v>
      </c>
      <c r="N48" s="317"/>
      <c r="O48" s="318">
        <v>0.48</v>
      </c>
      <c r="P48" s="319"/>
      <c r="Q48" s="320" t="s">
        <v>119</v>
      </c>
      <c r="R48" s="321"/>
      <c r="S48" s="322">
        <v>0.50800000000000001</v>
      </c>
      <c r="T48" s="322"/>
      <c r="U48" s="318">
        <v>0.95</v>
      </c>
      <c r="V48" s="318"/>
      <c r="W48" s="322">
        <f>$I$49</f>
        <v>0.999</v>
      </c>
      <c r="X48" s="322"/>
      <c r="Y48" s="317">
        <f>IF(S48="","",ROUNDDOWN(S48*U48*W48,2))</f>
        <v>0.48</v>
      </c>
      <c r="Z48" s="317"/>
      <c r="AA48" s="317">
        <f>IF(S48="","",ROUNDDOWN(Y48/$AJ$40,2))</f>
        <v>0.8</v>
      </c>
      <c r="AB48" s="317"/>
      <c r="AC48" s="318">
        <v>0.48</v>
      </c>
      <c r="AD48" s="319"/>
      <c r="AE48" s="374"/>
      <c r="AF48" s="375"/>
      <c r="AG48" s="375"/>
      <c r="AH48" s="375"/>
      <c r="AI48" s="375"/>
      <c r="AJ48" s="375"/>
      <c r="AK48" s="376"/>
      <c r="AL48" s="25"/>
      <c r="AM48" s="25"/>
      <c r="AU48" s="17"/>
      <c r="AV48" s="17"/>
      <c r="AW48" s="17"/>
      <c r="AX48" s="17"/>
      <c r="AY48" s="17"/>
      <c r="AZ48" s="17"/>
      <c r="BA48" s="17"/>
      <c r="BB48" s="17"/>
      <c r="BC48" s="17"/>
    </row>
    <row r="49" spans="2:55" s="7" customFormat="1" ht="20.100000000000001" customHeight="1">
      <c r="B49" s="26"/>
      <c r="C49" s="356" t="s">
        <v>120</v>
      </c>
      <c r="D49" s="357"/>
      <c r="E49" s="322">
        <v>0.48699999999999999</v>
      </c>
      <c r="F49" s="322"/>
      <c r="G49" s="322">
        <v>0.95</v>
      </c>
      <c r="H49" s="322"/>
      <c r="I49" s="322">
        <v>0.999</v>
      </c>
      <c r="J49" s="322"/>
      <c r="K49" s="317">
        <f>IF(E49="","",ROUNDDOWN(E49*G49*I49,2))</f>
        <v>0.46</v>
      </c>
      <c r="L49" s="317"/>
      <c r="M49" s="317">
        <f>IF(E49="","",ROUNDDOWN(K49/$AJ$40,2))</f>
        <v>0.76</v>
      </c>
      <c r="N49" s="317"/>
      <c r="O49" s="318">
        <v>0.46</v>
      </c>
      <c r="P49" s="319"/>
      <c r="Q49" s="320" t="s">
        <v>121</v>
      </c>
      <c r="R49" s="321"/>
      <c r="S49" s="322">
        <v>0.48699999999999999</v>
      </c>
      <c r="T49" s="322"/>
      <c r="U49" s="318">
        <v>0.95</v>
      </c>
      <c r="V49" s="318"/>
      <c r="W49" s="322">
        <f>$I$49</f>
        <v>0.999</v>
      </c>
      <c r="X49" s="322"/>
      <c r="Y49" s="317">
        <f>IF(S49="","",ROUNDDOWN(S49*U49*W49,2))</f>
        <v>0.46</v>
      </c>
      <c r="Z49" s="317"/>
      <c r="AA49" s="317">
        <f>IF(S49="","",ROUNDDOWN(Y49/$AJ$40,2))</f>
        <v>0.76</v>
      </c>
      <c r="AB49" s="317"/>
      <c r="AC49" s="318">
        <v>0.46</v>
      </c>
      <c r="AD49" s="319"/>
      <c r="AE49" s="374"/>
      <c r="AF49" s="375"/>
      <c r="AG49" s="375"/>
      <c r="AH49" s="375"/>
      <c r="AI49" s="375"/>
      <c r="AJ49" s="375"/>
      <c r="AK49" s="376"/>
      <c r="AL49" s="25"/>
      <c r="AM49" s="25"/>
      <c r="AU49" s="17"/>
      <c r="AV49" s="17"/>
      <c r="AW49" s="17"/>
      <c r="AX49" s="17"/>
      <c r="AY49" s="17"/>
      <c r="AZ49" s="17"/>
      <c r="BA49" s="17"/>
      <c r="BB49" s="17"/>
      <c r="BC49" s="17"/>
    </row>
    <row r="50" spans="2:55" s="7" customFormat="1" ht="20.100000000000001" customHeight="1" thickBot="1">
      <c r="B50" s="26"/>
      <c r="C50" s="839" t="s">
        <v>122</v>
      </c>
      <c r="D50" s="840"/>
      <c r="E50" s="825">
        <f>MIN(E42:F49)</f>
        <v>0.48699999999999999</v>
      </c>
      <c r="F50" s="825"/>
      <c r="G50" s="841">
        <f>MIN(G42:H49)</f>
        <v>0.95</v>
      </c>
      <c r="H50" s="841"/>
      <c r="I50" s="825">
        <f>MIN(I42:J49)</f>
        <v>0.999</v>
      </c>
      <c r="J50" s="825"/>
      <c r="K50" s="826">
        <f>MIN(K42:L49)</f>
        <v>0.46</v>
      </c>
      <c r="L50" s="826"/>
      <c r="M50" s="826">
        <f>MIN(M42:N49)</f>
        <v>0.76</v>
      </c>
      <c r="N50" s="826"/>
      <c r="O50" s="827">
        <f>MIN(O42:P49)</f>
        <v>0.46</v>
      </c>
      <c r="P50" s="828"/>
      <c r="Q50" s="842" t="s">
        <v>122</v>
      </c>
      <c r="R50" s="840"/>
      <c r="S50" s="825">
        <f>MIN(S42:T49)</f>
        <v>0.48699999999999999</v>
      </c>
      <c r="T50" s="825"/>
      <c r="U50" s="841">
        <f>MIN(U42:V49)</f>
        <v>0.95</v>
      </c>
      <c r="V50" s="841"/>
      <c r="W50" s="825">
        <f>MIN(W42:X49)</f>
        <v>0.999</v>
      </c>
      <c r="X50" s="825"/>
      <c r="Y50" s="826">
        <f>MIN(Y42:Z49)</f>
        <v>0.46</v>
      </c>
      <c r="Z50" s="826"/>
      <c r="AA50" s="826">
        <f>MIN(AA42:AB49)</f>
        <v>0.76</v>
      </c>
      <c r="AB50" s="826"/>
      <c r="AC50" s="827">
        <f>MIN(AC42:AD49)</f>
        <v>0.46</v>
      </c>
      <c r="AD50" s="828"/>
      <c r="AE50" s="377"/>
      <c r="AF50" s="378"/>
      <c r="AG50" s="378"/>
      <c r="AH50" s="378"/>
      <c r="AI50" s="378"/>
      <c r="AJ50" s="378"/>
      <c r="AK50" s="379"/>
      <c r="AL50" s="24"/>
      <c r="AM50" s="24"/>
      <c r="AU50" s="17"/>
      <c r="AV50" s="17"/>
      <c r="AW50" s="17"/>
      <c r="AX50" s="17"/>
      <c r="AY50" s="17"/>
      <c r="AZ50" s="17"/>
      <c r="BA50" s="17"/>
      <c r="BB50" s="17"/>
      <c r="BC50" s="17"/>
    </row>
    <row r="51" spans="2:55" s="7" customFormat="1" ht="20.100000000000001" customHeight="1" thickTop="1">
      <c r="B51" s="26"/>
      <c r="C51" s="174" t="s">
        <v>682</v>
      </c>
      <c r="D51" s="175"/>
      <c r="E51" s="175"/>
      <c r="F51" s="175"/>
      <c r="G51" s="175"/>
      <c r="H51" s="175"/>
      <c r="I51" s="175"/>
      <c r="J51" s="176" t="s">
        <v>685</v>
      </c>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7"/>
      <c r="AL51" s="24"/>
      <c r="AM51" s="6"/>
      <c r="AN51" s="16"/>
      <c r="AO51" s="16"/>
      <c r="AP51" s="16"/>
      <c r="AQ51" s="17"/>
      <c r="AR51" s="17"/>
      <c r="AS51" s="17"/>
      <c r="AT51" s="17"/>
      <c r="AU51" s="17"/>
      <c r="AV51" s="17"/>
      <c r="AW51" s="17"/>
      <c r="AX51" s="17"/>
      <c r="AY51" s="17"/>
      <c r="AZ51" s="17"/>
      <c r="BA51" s="17"/>
      <c r="BB51" s="17"/>
      <c r="BC51" s="17"/>
    </row>
    <row r="52" spans="2:55" ht="48" customHeight="1">
      <c r="B52" s="22"/>
      <c r="C52" s="976" t="s">
        <v>418</v>
      </c>
      <c r="D52" s="977"/>
      <c r="E52" s="977"/>
      <c r="F52" s="977"/>
      <c r="G52" s="977"/>
      <c r="H52" s="1000" t="s">
        <v>419</v>
      </c>
      <c r="I52" s="1001"/>
      <c r="J52" s="1001"/>
      <c r="K52" s="1001"/>
      <c r="L52" s="1001"/>
      <c r="M52" s="1001"/>
      <c r="N52" s="1001"/>
      <c r="O52" s="1001"/>
      <c r="P52" s="1001"/>
      <c r="Q52" s="1001"/>
      <c r="R52" s="1001"/>
      <c r="S52" s="1001"/>
      <c r="T52" s="1001"/>
      <c r="U52" s="1001"/>
      <c r="V52" s="1001"/>
      <c r="W52" s="1001"/>
      <c r="X52" s="1001"/>
      <c r="Y52" s="1001"/>
      <c r="Z52" s="1001"/>
      <c r="AA52" s="1001"/>
      <c r="AB52" s="1001"/>
      <c r="AC52" s="1001"/>
      <c r="AD52" s="1001"/>
      <c r="AE52" s="1001"/>
      <c r="AF52" s="1001"/>
      <c r="AG52" s="1001"/>
      <c r="AH52" s="1001"/>
      <c r="AI52" s="1001"/>
      <c r="AJ52" s="1001"/>
      <c r="AK52" s="1002"/>
      <c r="AL52" s="23"/>
      <c r="AM52" s="975"/>
      <c r="AN52" s="975"/>
    </row>
    <row r="53" spans="2:55" ht="16.149999999999999" customHeight="1">
      <c r="B53" s="22"/>
      <c r="C53" s="769" t="s">
        <v>424</v>
      </c>
      <c r="D53" s="770"/>
      <c r="E53" s="770"/>
      <c r="F53" s="770"/>
      <c r="G53" s="770"/>
      <c r="H53" s="768" t="s">
        <v>417</v>
      </c>
      <c r="I53" s="768"/>
      <c r="J53" s="978">
        <f>R53*W53*AB53*AG53</f>
        <v>0.6</v>
      </c>
      <c r="K53" s="978"/>
      <c r="L53" s="37" t="s">
        <v>425</v>
      </c>
      <c r="M53" s="760" t="s">
        <v>426</v>
      </c>
      <c r="N53" s="760"/>
      <c r="O53" s="38"/>
      <c r="P53" s="768" t="s">
        <v>421</v>
      </c>
      <c r="Q53" s="768"/>
      <c r="R53" s="993">
        <v>0.6</v>
      </c>
      <c r="S53" s="993"/>
      <c r="T53" s="36"/>
      <c r="U53" s="768" t="s">
        <v>420</v>
      </c>
      <c r="V53" s="768"/>
      <c r="W53" s="993">
        <v>1</v>
      </c>
      <c r="X53" s="993"/>
      <c r="Y53" s="36"/>
      <c r="Z53" s="768" t="s">
        <v>422</v>
      </c>
      <c r="AA53" s="768"/>
      <c r="AB53" s="993">
        <v>1</v>
      </c>
      <c r="AC53" s="993"/>
      <c r="AD53" s="36"/>
      <c r="AE53" s="768" t="s">
        <v>423</v>
      </c>
      <c r="AF53" s="768"/>
      <c r="AG53" s="993">
        <v>1</v>
      </c>
      <c r="AH53" s="993"/>
      <c r="AI53" s="979"/>
      <c r="AJ53" s="979"/>
      <c r="AK53" s="980"/>
      <c r="AL53" s="23"/>
      <c r="AM53" s="27"/>
      <c r="AN53" s="27"/>
    </row>
    <row r="54" spans="2:55" ht="16.149999999999999" customHeight="1">
      <c r="B54" s="22"/>
      <c r="C54" s="769" t="s">
        <v>429</v>
      </c>
      <c r="D54" s="770"/>
      <c r="E54" s="770"/>
      <c r="F54" s="770"/>
      <c r="G54" s="770"/>
      <c r="H54" s="760" t="s">
        <v>428</v>
      </c>
      <c r="I54" s="760"/>
      <c r="J54" s="760"/>
      <c r="K54" s="760"/>
      <c r="L54" s="37" t="s">
        <v>431</v>
      </c>
      <c r="M54" s="994">
        <f>0.3*S54</f>
        <v>0.3</v>
      </c>
      <c r="N54" s="994"/>
      <c r="O54" s="39"/>
      <c r="P54" s="768" t="s">
        <v>430</v>
      </c>
      <c r="Q54" s="768"/>
      <c r="R54" s="768"/>
      <c r="S54" s="995">
        <f>W53*AB53*AG53</f>
        <v>1</v>
      </c>
      <c r="T54" s="760"/>
      <c r="U54" s="1015" t="s">
        <v>427</v>
      </c>
      <c r="V54" s="1015"/>
      <c r="W54" s="1015"/>
      <c r="X54" s="1015"/>
      <c r="Y54" s="1015"/>
      <c r="Z54" s="1015"/>
      <c r="AA54" s="1015"/>
      <c r="AB54" s="1015"/>
      <c r="AC54" s="1006"/>
      <c r="AD54" s="1006"/>
      <c r="AE54" s="1006"/>
      <c r="AF54" s="1006"/>
      <c r="AG54" s="1006"/>
      <c r="AH54" s="1006"/>
      <c r="AI54" s="1006"/>
      <c r="AJ54" s="1006"/>
      <c r="AK54" s="1007"/>
      <c r="AL54" s="23"/>
      <c r="AN54" s="2"/>
    </row>
    <row r="55" spans="2:55" ht="16.149999999999999" customHeight="1">
      <c r="B55" s="22"/>
      <c r="C55" s="730" t="s">
        <v>432</v>
      </c>
      <c r="D55" s="731"/>
      <c r="E55" s="731"/>
      <c r="F55" s="731"/>
      <c r="G55" s="731"/>
      <c r="H55" s="731"/>
      <c r="I55" s="731"/>
      <c r="J55" s="731"/>
      <c r="K55" s="731"/>
      <c r="L55" s="731"/>
      <c r="M55" s="731"/>
      <c r="N55" s="731"/>
      <c r="O55" s="731"/>
      <c r="P55" s="732"/>
      <c r="Q55" s="732"/>
      <c r="R55" s="732"/>
      <c r="S55" s="732"/>
      <c r="T55" s="732"/>
      <c r="U55" s="732"/>
      <c r="V55" s="732"/>
      <c r="W55" s="732"/>
      <c r="X55" s="732"/>
      <c r="Y55" s="732"/>
      <c r="Z55" s="732"/>
      <c r="AA55" s="732"/>
      <c r="AB55" s="732"/>
      <c r="AC55" s="732"/>
      <c r="AD55" s="732"/>
      <c r="AE55" s="732"/>
      <c r="AF55" s="732"/>
      <c r="AG55" s="732"/>
      <c r="AH55" s="732"/>
      <c r="AI55" s="732"/>
      <c r="AJ55" s="732"/>
      <c r="AK55" s="733"/>
      <c r="AL55" s="23"/>
      <c r="AN55" s="2"/>
    </row>
    <row r="56" spans="2:55" ht="48" customHeight="1">
      <c r="B56" s="22"/>
      <c r="C56" s="1003" t="s">
        <v>433</v>
      </c>
      <c r="D56" s="1004"/>
      <c r="E56" s="1004"/>
      <c r="F56" s="1004"/>
      <c r="G56" s="1004"/>
      <c r="H56" s="1004"/>
      <c r="I56" s="1004"/>
      <c r="J56" s="1004"/>
      <c r="K56" s="1004"/>
      <c r="L56" s="1004"/>
      <c r="M56" s="1004"/>
      <c r="N56" s="1004"/>
      <c r="O56" s="1004"/>
      <c r="P56" s="1004"/>
      <c r="Q56" s="1004"/>
      <c r="R56" s="1004"/>
      <c r="S56" s="1004"/>
      <c r="T56" s="1004"/>
      <c r="U56" s="1004"/>
      <c r="V56" s="1004"/>
      <c r="W56" s="1004"/>
      <c r="X56" s="1004"/>
      <c r="Y56" s="1004"/>
      <c r="Z56" s="1004"/>
      <c r="AA56" s="1004"/>
      <c r="AB56" s="1004"/>
      <c r="AC56" s="1004"/>
      <c r="AD56" s="1004"/>
      <c r="AE56" s="1004"/>
      <c r="AF56" s="1004"/>
      <c r="AG56" s="1004"/>
      <c r="AH56" s="1004"/>
      <c r="AI56" s="1004"/>
      <c r="AJ56" s="1004"/>
      <c r="AK56" s="1005"/>
      <c r="AL56" s="23"/>
      <c r="AN56" s="2"/>
    </row>
    <row r="57" spans="2:55" ht="16.149999999999999" customHeight="1">
      <c r="B57" s="22"/>
      <c r="C57" s="730" t="s">
        <v>434</v>
      </c>
      <c r="D57" s="731"/>
      <c r="E57" s="731"/>
      <c r="F57" s="731"/>
      <c r="G57" s="731"/>
      <c r="H57" s="731"/>
      <c r="I57" s="731"/>
      <c r="J57" s="731"/>
      <c r="K57" s="731"/>
      <c r="L57" s="731"/>
      <c r="M57" s="731"/>
      <c r="N57" s="731"/>
      <c r="O57" s="731"/>
      <c r="P57" s="732"/>
      <c r="Q57" s="732"/>
      <c r="R57" s="732"/>
      <c r="S57" s="732"/>
      <c r="T57" s="732"/>
      <c r="U57" s="732"/>
      <c r="V57" s="732"/>
      <c r="W57" s="732"/>
      <c r="X57" s="732"/>
      <c r="Y57" s="732"/>
      <c r="Z57" s="732"/>
      <c r="AA57" s="732"/>
      <c r="AB57" s="732"/>
      <c r="AC57" s="732"/>
      <c r="AD57" s="732"/>
      <c r="AE57" s="732"/>
      <c r="AF57" s="732"/>
      <c r="AG57" s="732"/>
      <c r="AH57" s="732"/>
      <c r="AI57" s="732"/>
      <c r="AJ57" s="732"/>
      <c r="AK57" s="733"/>
      <c r="AL57" s="23"/>
      <c r="AN57" s="2"/>
    </row>
    <row r="58" spans="2:55" ht="32.1" customHeight="1">
      <c r="B58" s="22"/>
      <c r="C58" s="1003" t="s">
        <v>445</v>
      </c>
      <c r="D58" s="1004"/>
      <c r="E58" s="1004"/>
      <c r="F58" s="1004"/>
      <c r="G58" s="1004"/>
      <c r="H58" s="1004"/>
      <c r="I58" s="1004"/>
      <c r="J58" s="1004"/>
      <c r="K58" s="1004"/>
      <c r="L58" s="1004"/>
      <c r="M58" s="1004"/>
      <c r="N58" s="1004"/>
      <c r="O58" s="1004"/>
      <c r="P58" s="1004"/>
      <c r="Q58" s="1004"/>
      <c r="R58" s="1004"/>
      <c r="S58" s="1004"/>
      <c r="T58" s="1004"/>
      <c r="U58" s="1004"/>
      <c r="V58" s="1004"/>
      <c r="W58" s="1004"/>
      <c r="X58" s="1004"/>
      <c r="Y58" s="1004"/>
      <c r="Z58" s="1004"/>
      <c r="AA58" s="1004"/>
      <c r="AB58" s="1004"/>
      <c r="AC58" s="1004"/>
      <c r="AD58" s="1004"/>
      <c r="AE58" s="1004"/>
      <c r="AF58" s="1004"/>
      <c r="AG58" s="1004"/>
      <c r="AH58" s="1004"/>
      <c r="AI58" s="1004"/>
      <c r="AJ58" s="1004"/>
      <c r="AK58" s="1005"/>
      <c r="AL58" s="23"/>
      <c r="AN58" s="2"/>
    </row>
    <row r="59" spans="2:55" ht="16.149999999999999" customHeight="1">
      <c r="B59" s="22"/>
      <c r="C59" s="730" t="s">
        <v>443</v>
      </c>
      <c r="D59" s="731"/>
      <c r="E59" s="731"/>
      <c r="F59" s="731"/>
      <c r="G59" s="731"/>
      <c r="H59" s="731"/>
      <c r="I59" s="731"/>
      <c r="J59" s="731"/>
      <c r="K59" s="731"/>
      <c r="L59" s="731"/>
      <c r="M59" s="731"/>
      <c r="N59" s="731"/>
      <c r="O59" s="731"/>
      <c r="P59" s="732"/>
      <c r="Q59" s="732"/>
      <c r="R59" s="732"/>
      <c r="S59" s="732"/>
      <c r="T59" s="732"/>
      <c r="U59" s="732"/>
      <c r="V59" s="732"/>
      <c r="W59" s="732"/>
      <c r="X59" s="732"/>
      <c r="Y59" s="732"/>
      <c r="Z59" s="732"/>
      <c r="AA59" s="732"/>
      <c r="AB59" s="732"/>
      <c r="AC59" s="732"/>
      <c r="AD59" s="732"/>
      <c r="AE59" s="732"/>
      <c r="AF59" s="732"/>
      <c r="AG59" s="732"/>
      <c r="AH59" s="732"/>
      <c r="AI59" s="732"/>
      <c r="AJ59" s="732"/>
      <c r="AK59" s="733"/>
      <c r="AL59" s="23"/>
      <c r="AN59" s="2"/>
    </row>
    <row r="60" spans="2:55" ht="32.1" customHeight="1">
      <c r="B60" s="22"/>
      <c r="C60" s="734"/>
      <c r="D60" s="735"/>
      <c r="E60" s="735"/>
      <c r="F60" s="735"/>
      <c r="G60" s="735"/>
      <c r="H60" s="735"/>
      <c r="I60" s="735"/>
      <c r="J60" s="735"/>
      <c r="K60" s="735"/>
      <c r="L60" s="735"/>
      <c r="M60" s="735"/>
      <c r="N60" s="735"/>
      <c r="O60" s="735"/>
      <c r="P60" s="735"/>
      <c r="Q60" s="735"/>
      <c r="R60" s="735"/>
      <c r="S60" s="735"/>
      <c r="T60" s="735"/>
      <c r="U60" s="735"/>
      <c r="V60" s="735"/>
      <c r="W60" s="735"/>
      <c r="X60" s="735"/>
      <c r="Y60" s="735"/>
      <c r="Z60" s="735"/>
      <c r="AA60" s="735"/>
      <c r="AB60" s="735"/>
      <c r="AC60" s="735"/>
      <c r="AD60" s="735"/>
      <c r="AE60" s="735"/>
      <c r="AF60" s="735"/>
      <c r="AG60" s="735"/>
      <c r="AH60" s="735"/>
      <c r="AI60" s="735"/>
      <c r="AJ60" s="735"/>
      <c r="AK60" s="736"/>
      <c r="AL60" s="23"/>
      <c r="AN60" s="2"/>
    </row>
    <row r="61" spans="2:55" ht="16.149999999999999" customHeight="1">
      <c r="B61" s="22"/>
      <c r="C61" s="737"/>
      <c r="D61" s="738"/>
      <c r="E61" s="738"/>
      <c r="F61" s="738"/>
      <c r="G61" s="738"/>
      <c r="H61" s="738"/>
      <c r="I61" s="738"/>
      <c r="J61" s="738"/>
      <c r="K61" s="738"/>
      <c r="L61" s="738"/>
      <c r="M61" s="738"/>
      <c r="N61" s="738"/>
      <c r="O61" s="738"/>
      <c r="P61" s="732"/>
      <c r="Q61" s="732"/>
      <c r="R61" s="732"/>
      <c r="S61" s="732"/>
      <c r="T61" s="732"/>
      <c r="U61" s="732"/>
      <c r="V61" s="732"/>
      <c r="W61" s="732"/>
      <c r="X61" s="732"/>
      <c r="Y61" s="732"/>
      <c r="Z61" s="732"/>
      <c r="AA61" s="732"/>
      <c r="AB61" s="732"/>
      <c r="AC61" s="732"/>
      <c r="AD61" s="732"/>
      <c r="AE61" s="732"/>
      <c r="AF61" s="732"/>
      <c r="AG61" s="732"/>
      <c r="AH61" s="732"/>
      <c r="AI61" s="732"/>
      <c r="AJ61" s="732"/>
      <c r="AK61" s="733"/>
      <c r="AL61" s="23"/>
      <c r="AN61" s="2"/>
    </row>
    <row r="62" spans="2:55" ht="32.1" customHeight="1">
      <c r="B62" s="22"/>
      <c r="C62" s="734"/>
      <c r="D62" s="735"/>
      <c r="E62" s="735"/>
      <c r="F62" s="735"/>
      <c r="G62" s="735"/>
      <c r="H62" s="735"/>
      <c r="I62" s="735"/>
      <c r="J62" s="735"/>
      <c r="K62" s="735"/>
      <c r="L62" s="735"/>
      <c r="M62" s="735"/>
      <c r="N62" s="735"/>
      <c r="O62" s="735"/>
      <c r="P62" s="735"/>
      <c r="Q62" s="735"/>
      <c r="R62" s="735"/>
      <c r="S62" s="735"/>
      <c r="T62" s="735"/>
      <c r="U62" s="735"/>
      <c r="V62" s="735"/>
      <c r="W62" s="735"/>
      <c r="X62" s="735"/>
      <c r="Y62" s="735"/>
      <c r="Z62" s="735"/>
      <c r="AA62" s="735"/>
      <c r="AB62" s="735"/>
      <c r="AC62" s="735"/>
      <c r="AD62" s="735"/>
      <c r="AE62" s="735"/>
      <c r="AF62" s="735"/>
      <c r="AG62" s="735"/>
      <c r="AH62" s="735"/>
      <c r="AI62" s="735"/>
      <c r="AJ62" s="735"/>
      <c r="AK62" s="736"/>
      <c r="AL62" s="23"/>
      <c r="AN62" s="2"/>
    </row>
    <row r="63" spans="2:55" ht="16.149999999999999" customHeight="1">
      <c r="B63" s="22"/>
      <c r="C63" s="737"/>
      <c r="D63" s="738"/>
      <c r="E63" s="738"/>
      <c r="F63" s="738"/>
      <c r="G63" s="738"/>
      <c r="H63" s="738"/>
      <c r="I63" s="738"/>
      <c r="J63" s="738"/>
      <c r="K63" s="738"/>
      <c r="L63" s="738"/>
      <c r="M63" s="738"/>
      <c r="N63" s="738"/>
      <c r="O63" s="738"/>
      <c r="P63" s="732"/>
      <c r="Q63" s="732"/>
      <c r="R63" s="732"/>
      <c r="S63" s="732"/>
      <c r="T63" s="732"/>
      <c r="U63" s="732"/>
      <c r="V63" s="732"/>
      <c r="W63" s="732"/>
      <c r="X63" s="732"/>
      <c r="Y63" s="732"/>
      <c r="Z63" s="732"/>
      <c r="AA63" s="732"/>
      <c r="AB63" s="732"/>
      <c r="AC63" s="732"/>
      <c r="AD63" s="732"/>
      <c r="AE63" s="732"/>
      <c r="AF63" s="732"/>
      <c r="AG63" s="732"/>
      <c r="AH63" s="732"/>
      <c r="AI63" s="732"/>
      <c r="AJ63" s="732"/>
      <c r="AK63" s="733"/>
      <c r="AL63" s="23"/>
      <c r="AN63" s="2"/>
    </row>
    <row r="64" spans="2:55" ht="32.1" customHeight="1">
      <c r="B64" s="22"/>
      <c r="C64" s="734"/>
      <c r="D64" s="735"/>
      <c r="E64" s="735"/>
      <c r="F64" s="735"/>
      <c r="G64" s="735"/>
      <c r="H64" s="735"/>
      <c r="I64" s="735"/>
      <c r="J64" s="735"/>
      <c r="K64" s="735"/>
      <c r="L64" s="735"/>
      <c r="M64" s="735"/>
      <c r="N64" s="735"/>
      <c r="O64" s="735"/>
      <c r="P64" s="735"/>
      <c r="Q64" s="735"/>
      <c r="R64" s="735"/>
      <c r="S64" s="735"/>
      <c r="T64" s="735"/>
      <c r="U64" s="735"/>
      <c r="V64" s="735"/>
      <c r="W64" s="735"/>
      <c r="X64" s="735"/>
      <c r="Y64" s="735"/>
      <c r="Z64" s="735"/>
      <c r="AA64" s="735"/>
      <c r="AB64" s="735"/>
      <c r="AC64" s="735"/>
      <c r="AD64" s="735"/>
      <c r="AE64" s="735"/>
      <c r="AF64" s="735"/>
      <c r="AG64" s="735"/>
      <c r="AH64" s="735"/>
      <c r="AI64" s="735"/>
      <c r="AJ64" s="735"/>
      <c r="AK64" s="736"/>
      <c r="AL64" s="23"/>
      <c r="AN64" s="2"/>
    </row>
    <row r="65" spans="2:63" ht="16.149999999999999" customHeight="1">
      <c r="B65" s="22"/>
      <c r="C65" s="737"/>
      <c r="D65" s="738"/>
      <c r="E65" s="738"/>
      <c r="F65" s="738"/>
      <c r="G65" s="738"/>
      <c r="H65" s="738"/>
      <c r="I65" s="738"/>
      <c r="J65" s="738"/>
      <c r="K65" s="738"/>
      <c r="L65" s="738"/>
      <c r="M65" s="738"/>
      <c r="N65" s="738"/>
      <c r="O65" s="738"/>
      <c r="P65" s="732"/>
      <c r="Q65" s="732"/>
      <c r="R65" s="732"/>
      <c r="S65" s="732"/>
      <c r="T65" s="732"/>
      <c r="U65" s="732"/>
      <c r="V65" s="732"/>
      <c r="W65" s="732"/>
      <c r="X65" s="732"/>
      <c r="Y65" s="732"/>
      <c r="Z65" s="732"/>
      <c r="AA65" s="732"/>
      <c r="AB65" s="732"/>
      <c r="AC65" s="732"/>
      <c r="AD65" s="732"/>
      <c r="AE65" s="732"/>
      <c r="AF65" s="732"/>
      <c r="AG65" s="732"/>
      <c r="AH65" s="732"/>
      <c r="AI65" s="732"/>
      <c r="AJ65" s="732"/>
      <c r="AK65" s="733"/>
      <c r="AL65" s="23"/>
      <c r="AN65" s="2"/>
    </row>
    <row r="66" spans="2:63" ht="32.1" customHeight="1">
      <c r="B66" s="22"/>
      <c r="C66" s="734"/>
      <c r="D66" s="735"/>
      <c r="E66" s="735"/>
      <c r="F66" s="735"/>
      <c r="G66" s="735"/>
      <c r="H66" s="735"/>
      <c r="I66" s="735"/>
      <c r="J66" s="735"/>
      <c r="K66" s="735"/>
      <c r="L66" s="735"/>
      <c r="M66" s="735"/>
      <c r="N66" s="735"/>
      <c r="O66" s="735"/>
      <c r="P66" s="735"/>
      <c r="Q66" s="735"/>
      <c r="R66" s="735"/>
      <c r="S66" s="735"/>
      <c r="T66" s="735"/>
      <c r="U66" s="735"/>
      <c r="V66" s="735"/>
      <c r="W66" s="735"/>
      <c r="X66" s="735"/>
      <c r="Y66" s="735"/>
      <c r="Z66" s="735"/>
      <c r="AA66" s="735"/>
      <c r="AB66" s="735"/>
      <c r="AC66" s="735"/>
      <c r="AD66" s="735"/>
      <c r="AE66" s="735"/>
      <c r="AF66" s="735"/>
      <c r="AG66" s="735"/>
      <c r="AH66" s="735"/>
      <c r="AI66" s="735"/>
      <c r="AJ66" s="735"/>
      <c r="AK66" s="736"/>
      <c r="AL66" s="23"/>
      <c r="AN66" s="2"/>
    </row>
    <row r="67" spans="2:63" ht="16.149999999999999" customHeight="1">
      <c r="B67" s="22"/>
      <c r="C67" s="737" t="s">
        <v>444</v>
      </c>
      <c r="D67" s="738"/>
      <c r="E67" s="738"/>
      <c r="F67" s="738"/>
      <c r="G67" s="738"/>
      <c r="H67" s="738"/>
      <c r="I67" s="738"/>
      <c r="J67" s="738"/>
      <c r="K67" s="738"/>
      <c r="L67" s="738"/>
      <c r="M67" s="738"/>
      <c r="N67" s="738"/>
      <c r="O67" s="738"/>
      <c r="P67" s="732"/>
      <c r="Q67" s="732"/>
      <c r="R67" s="732"/>
      <c r="S67" s="732"/>
      <c r="T67" s="732"/>
      <c r="U67" s="732"/>
      <c r="V67" s="732"/>
      <c r="W67" s="732"/>
      <c r="X67" s="732"/>
      <c r="Y67" s="732"/>
      <c r="Z67" s="732"/>
      <c r="AA67" s="732"/>
      <c r="AB67" s="732"/>
      <c r="AC67" s="732"/>
      <c r="AD67" s="732"/>
      <c r="AE67" s="732"/>
      <c r="AF67" s="732"/>
      <c r="AG67" s="732"/>
      <c r="AH67" s="732"/>
      <c r="AI67" s="732"/>
      <c r="AJ67" s="732"/>
      <c r="AK67" s="733"/>
      <c r="AL67" s="23"/>
      <c r="AN67" s="2"/>
    </row>
    <row r="68" spans="2:63" ht="140.1" customHeight="1" thickBot="1">
      <c r="B68" s="22"/>
      <c r="C68" s="984"/>
      <c r="D68" s="985"/>
      <c r="E68" s="985"/>
      <c r="F68" s="985"/>
      <c r="G68" s="985"/>
      <c r="H68" s="985"/>
      <c r="I68" s="985"/>
      <c r="J68" s="985"/>
      <c r="K68" s="985"/>
      <c r="L68" s="985"/>
      <c r="M68" s="985"/>
      <c r="N68" s="985"/>
      <c r="O68" s="985"/>
      <c r="P68" s="985"/>
      <c r="Q68" s="985"/>
      <c r="R68" s="985"/>
      <c r="S68" s="985"/>
      <c r="T68" s="985"/>
      <c r="U68" s="985"/>
      <c r="V68" s="985"/>
      <c r="W68" s="985"/>
      <c r="X68" s="985"/>
      <c r="Y68" s="985"/>
      <c r="Z68" s="985"/>
      <c r="AA68" s="985"/>
      <c r="AB68" s="985"/>
      <c r="AC68" s="985"/>
      <c r="AD68" s="985"/>
      <c r="AE68" s="985"/>
      <c r="AF68" s="985"/>
      <c r="AG68" s="985"/>
      <c r="AH68" s="985"/>
      <c r="AI68" s="985"/>
      <c r="AJ68" s="985"/>
      <c r="AK68" s="986"/>
      <c r="AL68" s="23"/>
      <c r="AN68" s="2"/>
    </row>
    <row r="69" spans="2:63" s="7" customFormat="1" ht="20.100000000000001" customHeight="1" thickTop="1">
      <c r="B69" s="26"/>
      <c r="C69" s="174" t="s">
        <v>683</v>
      </c>
      <c r="D69" s="175"/>
      <c r="E69" s="175"/>
      <c r="F69" s="175"/>
      <c r="G69" s="175"/>
      <c r="H69" s="175"/>
      <c r="I69" s="175"/>
      <c r="J69" s="175"/>
      <c r="K69" s="176" t="s">
        <v>684</v>
      </c>
      <c r="L69" s="843"/>
      <c r="M69" s="843"/>
      <c r="N69" s="843"/>
      <c r="O69" s="843"/>
      <c r="P69" s="843"/>
      <c r="Q69" s="843"/>
      <c r="R69" s="843"/>
      <c r="S69" s="843"/>
      <c r="T69" s="843"/>
      <c r="U69" s="843"/>
      <c r="V69" s="843"/>
      <c r="W69" s="843"/>
      <c r="X69" s="843"/>
      <c r="Y69" s="843"/>
      <c r="Z69" s="843"/>
      <c r="AA69" s="843"/>
      <c r="AB69" s="843"/>
      <c r="AC69" s="843"/>
      <c r="AD69" s="843"/>
      <c r="AE69" s="843"/>
      <c r="AF69" s="843"/>
      <c r="AG69" s="843"/>
      <c r="AH69" s="843"/>
      <c r="AI69" s="843"/>
      <c r="AJ69" s="843"/>
      <c r="AK69" s="844"/>
      <c r="AL69" s="24"/>
      <c r="AM69" s="6"/>
      <c r="AN69" s="16"/>
      <c r="AO69" s="16"/>
      <c r="AP69" s="16"/>
      <c r="AQ69" s="17"/>
      <c r="AR69" s="17"/>
      <c r="AS69" s="17"/>
      <c r="AT69" s="17"/>
      <c r="AU69" s="17"/>
      <c r="AV69" s="17"/>
      <c r="AW69" s="17"/>
      <c r="AX69" s="17"/>
      <c r="AY69" s="17"/>
      <c r="AZ69" s="17"/>
      <c r="BA69" s="17"/>
      <c r="BB69" s="17"/>
      <c r="BC69" s="17"/>
    </row>
    <row r="70" spans="2:63" s="7" customFormat="1" ht="32.1" customHeight="1">
      <c r="B70" s="26"/>
      <c r="C70" s="473" t="s">
        <v>397</v>
      </c>
      <c r="D70" s="474"/>
      <c r="E70" s="475"/>
      <c r="F70" s="476"/>
      <c r="G70" s="476"/>
      <c r="H70" s="476"/>
      <c r="I70" s="476"/>
      <c r="J70" s="476"/>
      <c r="K70" s="476"/>
      <c r="L70" s="476"/>
      <c r="M70" s="476"/>
      <c r="N70" s="476"/>
      <c r="O70" s="476"/>
      <c r="P70" s="476"/>
      <c r="Q70" s="476"/>
      <c r="R70" s="476"/>
      <c r="S70" s="476"/>
      <c r="T70" s="476"/>
      <c r="U70" s="476"/>
      <c r="V70" s="476"/>
      <c r="W70" s="476"/>
      <c r="X70" s="476"/>
      <c r="Y70" s="476"/>
      <c r="Z70" s="476"/>
      <c r="AA70" s="476"/>
      <c r="AB70" s="476"/>
      <c r="AC70" s="476"/>
      <c r="AD70" s="476"/>
      <c r="AE70" s="476"/>
      <c r="AF70" s="476"/>
      <c r="AG70" s="476"/>
      <c r="AH70" s="476"/>
      <c r="AI70" s="476"/>
      <c r="AJ70" s="476"/>
      <c r="AK70" s="477"/>
      <c r="AL70" s="24"/>
      <c r="AM70" s="6"/>
      <c r="AN70" s="557" t="s">
        <v>435</v>
      </c>
      <c r="AO70" s="3"/>
      <c r="AP70" s="3"/>
      <c r="AQ70" s="2"/>
      <c r="AR70" s="2"/>
      <c r="AS70" s="2"/>
      <c r="AT70" s="2"/>
      <c r="AU70" s="2"/>
      <c r="AV70" s="2"/>
      <c r="AW70" s="2"/>
      <c r="AX70" s="2"/>
      <c r="AY70" s="2"/>
      <c r="AZ70" s="2"/>
      <c r="BA70" s="2"/>
      <c r="BB70" s="2"/>
      <c r="BC70" s="2"/>
      <c r="BD70" s="2"/>
      <c r="BE70" s="2"/>
      <c r="BF70" s="2"/>
      <c r="BG70" s="2"/>
      <c r="BH70" s="2"/>
      <c r="BI70" s="2"/>
      <c r="BJ70" s="2"/>
      <c r="BK70" s="2"/>
    </row>
    <row r="71" spans="2:63" s="7" customFormat="1" ht="32.1" customHeight="1">
      <c r="B71" s="26"/>
      <c r="C71" s="473"/>
      <c r="D71" s="474"/>
      <c r="E71" s="560"/>
      <c r="F71" s="561"/>
      <c r="G71" s="561"/>
      <c r="H71" s="561"/>
      <c r="I71" s="561"/>
      <c r="J71" s="561"/>
      <c r="K71" s="561"/>
      <c r="L71" s="561"/>
      <c r="M71" s="561"/>
      <c r="N71" s="561"/>
      <c r="O71" s="561"/>
      <c r="P71" s="561"/>
      <c r="Q71" s="561"/>
      <c r="R71" s="561"/>
      <c r="S71" s="561"/>
      <c r="T71" s="561"/>
      <c r="U71" s="561"/>
      <c r="V71" s="561"/>
      <c r="W71" s="561"/>
      <c r="X71" s="561"/>
      <c r="Y71" s="561"/>
      <c r="Z71" s="561"/>
      <c r="AA71" s="561"/>
      <c r="AB71" s="561"/>
      <c r="AC71" s="561"/>
      <c r="AD71" s="561"/>
      <c r="AE71" s="561"/>
      <c r="AF71" s="561"/>
      <c r="AG71" s="561"/>
      <c r="AH71" s="561"/>
      <c r="AI71" s="561"/>
      <c r="AJ71" s="561"/>
      <c r="AK71" s="562"/>
      <c r="AL71" s="24"/>
      <c r="AM71" s="6"/>
      <c r="AN71" s="558"/>
      <c r="AO71" s="3"/>
      <c r="AP71" s="3"/>
      <c r="AQ71" s="2"/>
      <c r="AR71" s="2"/>
      <c r="AS71" s="2"/>
      <c r="AT71" s="2"/>
      <c r="AU71" s="2"/>
      <c r="AV71" s="2"/>
      <c r="AW71" s="2"/>
      <c r="AX71" s="2"/>
      <c r="AY71" s="2"/>
      <c r="AZ71" s="2"/>
      <c r="BA71" s="2"/>
      <c r="BB71" s="2"/>
      <c r="BC71" s="2"/>
      <c r="BD71" s="2"/>
      <c r="BE71" s="2"/>
      <c r="BF71" s="2"/>
      <c r="BG71" s="2"/>
      <c r="BH71" s="2"/>
      <c r="BI71" s="2"/>
      <c r="BJ71" s="2"/>
      <c r="BK71" s="2"/>
    </row>
    <row r="72" spans="2:63" s="7" customFormat="1" ht="32.1" customHeight="1">
      <c r="B72" s="26"/>
      <c r="C72" s="473"/>
      <c r="D72" s="474"/>
      <c r="E72" s="563"/>
      <c r="F72" s="564"/>
      <c r="G72" s="564"/>
      <c r="H72" s="564"/>
      <c r="I72" s="564"/>
      <c r="J72" s="564"/>
      <c r="K72" s="564"/>
      <c r="L72" s="564"/>
      <c r="M72" s="564"/>
      <c r="N72" s="564"/>
      <c r="O72" s="564"/>
      <c r="P72" s="564"/>
      <c r="Q72" s="564"/>
      <c r="R72" s="564"/>
      <c r="S72" s="564"/>
      <c r="T72" s="564"/>
      <c r="U72" s="564"/>
      <c r="V72" s="564"/>
      <c r="W72" s="564"/>
      <c r="X72" s="564"/>
      <c r="Y72" s="564"/>
      <c r="Z72" s="564"/>
      <c r="AA72" s="564"/>
      <c r="AB72" s="564"/>
      <c r="AC72" s="564"/>
      <c r="AD72" s="564"/>
      <c r="AE72" s="564"/>
      <c r="AF72" s="564"/>
      <c r="AG72" s="564"/>
      <c r="AH72" s="564"/>
      <c r="AI72" s="564"/>
      <c r="AJ72" s="564"/>
      <c r="AK72" s="565"/>
      <c r="AL72" s="24"/>
      <c r="AM72" s="6"/>
      <c r="AN72" s="558"/>
      <c r="AO72" s="3"/>
      <c r="AP72" s="3"/>
      <c r="AQ72" s="2"/>
      <c r="AR72" s="2"/>
      <c r="AS72" s="2"/>
      <c r="AT72" s="2"/>
      <c r="AU72" s="2"/>
      <c r="AV72" s="2"/>
      <c r="AW72" s="2"/>
      <c r="AX72" s="2"/>
      <c r="AY72" s="2"/>
      <c r="AZ72" s="2"/>
      <c r="BA72" s="2"/>
      <c r="BB72" s="2"/>
      <c r="BC72" s="2"/>
      <c r="BD72" s="2"/>
      <c r="BE72" s="2"/>
      <c r="BF72" s="2"/>
      <c r="BG72" s="2"/>
      <c r="BH72" s="2"/>
      <c r="BI72" s="2"/>
      <c r="BJ72" s="2"/>
      <c r="BK72" s="2"/>
    </row>
    <row r="73" spans="2:63" s="7" customFormat="1" ht="32.1" customHeight="1">
      <c r="B73" s="26"/>
      <c r="C73" s="473"/>
      <c r="D73" s="474"/>
      <c r="E73" s="566"/>
      <c r="F73" s="567"/>
      <c r="G73" s="567"/>
      <c r="H73" s="567"/>
      <c r="I73" s="567"/>
      <c r="J73" s="567"/>
      <c r="K73" s="567"/>
      <c r="L73" s="567"/>
      <c r="M73" s="567"/>
      <c r="N73" s="567"/>
      <c r="O73" s="567"/>
      <c r="P73" s="567"/>
      <c r="Q73" s="567"/>
      <c r="R73" s="567"/>
      <c r="S73" s="567"/>
      <c r="T73" s="567"/>
      <c r="U73" s="567"/>
      <c r="V73" s="567"/>
      <c r="W73" s="567"/>
      <c r="X73" s="567"/>
      <c r="Y73" s="567"/>
      <c r="Z73" s="567"/>
      <c r="AA73" s="567"/>
      <c r="AB73" s="567"/>
      <c r="AC73" s="567"/>
      <c r="AD73" s="567"/>
      <c r="AE73" s="567"/>
      <c r="AF73" s="567"/>
      <c r="AG73" s="567"/>
      <c r="AH73" s="567"/>
      <c r="AI73" s="567"/>
      <c r="AJ73" s="567"/>
      <c r="AK73" s="568"/>
      <c r="AL73" s="24"/>
      <c r="AM73" s="6"/>
      <c r="AN73" s="558"/>
      <c r="AO73" s="2"/>
      <c r="AP73" s="2"/>
      <c r="AQ73" s="2"/>
      <c r="AR73" s="2"/>
      <c r="AS73" s="2"/>
      <c r="AT73" s="2"/>
      <c r="AU73" s="2"/>
      <c r="AV73" s="2"/>
      <c r="AW73" s="2"/>
      <c r="AX73" s="2"/>
      <c r="AY73" s="2"/>
      <c r="AZ73" s="2"/>
      <c r="BA73" s="2"/>
      <c r="BB73" s="2"/>
      <c r="BC73" s="2"/>
      <c r="BD73" s="2"/>
      <c r="BE73" s="2"/>
      <c r="BF73" s="2"/>
      <c r="BG73" s="2"/>
      <c r="BH73" s="2"/>
      <c r="BI73" s="2"/>
      <c r="BJ73" s="2"/>
      <c r="BK73" s="2"/>
    </row>
    <row r="74" spans="2:63" s="7" customFormat="1" ht="32.1" customHeight="1">
      <c r="B74" s="26"/>
      <c r="C74" s="569" t="s">
        <v>396</v>
      </c>
      <c r="D74" s="570"/>
      <c r="E74" s="575"/>
      <c r="F74" s="576"/>
      <c r="G74" s="576"/>
      <c r="H74" s="576"/>
      <c r="I74" s="576"/>
      <c r="J74" s="576"/>
      <c r="K74" s="576"/>
      <c r="L74" s="576"/>
      <c r="M74" s="576"/>
      <c r="N74" s="576"/>
      <c r="O74" s="576"/>
      <c r="P74" s="576"/>
      <c r="Q74" s="576"/>
      <c r="R74" s="576"/>
      <c r="S74" s="576"/>
      <c r="T74" s="576"/>
      <c r="U74" s="576"/>
      <c r="V74" s="576"/>
      <c r="W74" s="576"/>
      <c r="X74" s="576"/>
      <c r="Y74" s="576"/>
      <c r="Z74" s="576"/>
      <c r="AA74" s="576"/>
      <c r="AB74" s="576"/>
      <c r="AC74" s="576"/>
      <c r="AD74" s="576"/>
      <c r="AE74" s="576"/>
      <c r="AF74" s="576"/>
      <c r="AG74" s="576"/>
      <c r="AH74" s="576"/>
      <c r="AI74" s="576"/>
      <c r="AJ74" s="576"/>
      <c r="AK74" s="577"/>
      <c r="AL74" s="24"/>
      <c r="AM74" s="6"/>
      <c r="AN74" s="558"/>
      <c r="AO74" s="2"/>
      <c r="AP74" s="2"/>
      <c r="AQ74" s="2"/>
      <c r="AR74" s="2"/>
      <c r="AS74" s="2"/>
      <c r="AT74" s="2"/>
      <c r="AU74" s="2"/>
      <c r="AV74" s="2"/>
      <c r="AW74" s="2"/>
      <c r="AX74" s="2"/>
      <c r="AY74" s="2"/>
      <c r="AZ74" s="2"/>
      <c r="BA74" s="2"/>
      <c r="BB74" s="2"/>
      <c r="BC74" s="2"/>
      <c r="BD74" s="2"/>
      <c r="BE74" s="2"/>
      <c r="BF74" s="2"/>
      <c r="BG74" s="2"/>
      <c r="BH74" s="2"/>
      <c r="BI74" s="2"/>
      <c r="BJ74" s="2"/>
      <c r="BK74" s="2"/>
    </row>
    <row r="75" spans="2:63" s="7" customFormat="1" ht="32.1" customHeight="1">
      <c r="B75" s="26"/>
      <c r="C75" s="571"/>
      <c r="D75" s="572"/>
      <c r="E75" s="578"/>
      <c r="F75" s="579"/>
      <c r="G75" s="579"/>
      <c r="H75" s="579"/>
      <c r="I75" s="579"/>
      <c r="J75" s="579"/>
      <c r="K75" s="579"/>
      <c r="L75" s="579"/>
      <c r="M75" s="579"/>
      <c r="N75" s="579"/>
      <c r="O75" s="579"/>
      <c r="P75" s="579"/>
      <c r="Q75" s="579"/>
      <c r="R75" s="579"/>
      <c r="S75" s="579"/>
      <c r="T75" s="579"/>
      <c r="U75" s="579"/>
      <c r="V75" s="579"/>
      <c r="W75" s="579"/>
      <c r="X75" s="579"/>
      <c r="Y75" s="579"/>
      <c r="Z75" s="579"/>
      <c r="AA75" s="579"/>
      <c r="AB75" s="579"/>
      <c r="AC75" s="579"/>
      <c r="AD75" s="579"/>
      <c r="AE75" s="579"/>
      <c r="AF75" s="579"/>
      <c r="AG75" s="579"/>
      <c r="AH75" s="579"/>
      <c r="AI75" s="579"/>
      <c r="AJ75" s="579"/>
      <c r="AK75" s="580"/>
      <c r="AL75" s="24"/>
      <c r="AM75" s="6"/>
      <c r="AN75" s="558"/>
      <c r="AO75" s="2"/>
      <c r="AP75" s="2"/>
      <c r="AQ75" s="2"/>
      <c r="AR75" s="2"/>
      <c r="AS75" s="2"/>
      <c r="AT75" s="2"/>
      <c r="AU75" s="2"/>
      <c r="AV75" s="2"/>
      <c r="AW75" s="2"/>
      <c r="AX75" s="2"/>
      <c r="AY75" s="2"/>
      <c r="AZ75" s="2"/>
      <c r="BA75" s="2"/>
      <c r="BB75" s="2"/>
      <c r="BC75" s="2"/>
      <c r="BD75" s="2"/>
      <c r="BE75" s="2"/>
      <c r="BF75" s="2"/>
      <c r="BG75" s="2"/>
      <c r="BH75" s="2"/>
      <c r="BI75" s="2"/>
      <c r="BJ75" s="2"/>
      <c r="BK75" s="2"/>
    </row>
    <row r="76" spans="2:63" s="7" customFormat="1" ht="32.1" customHeight="1">
      <c r="B76" s="26"/>
      <c r="C76" s="571"/>
      <c r="D76" s="572"/>
      <c r="E76" s="578"/>
      <c r="F76" s="579"/>
      <c r="G76" s="579"/>
      <c r="H76" s="579"/>
      <c r="I76" s="579"/>
      <c r="J76" s="579"/>
      <c r="K76" s="579"/>
      <c r="L76" s="579"/>
      <c r="M76" s="579"/>
      <c r="N76" s="579"/>
      <c r="O76" s="579"/>
      <c r="P76" s="579"/>
      <c r="Q76" s="579"/>
      <c r="R76" s="579"/>
      <c r="S76" s="579"/>
      <c r="T76" s="579"/>
      <c r="U76" s="579"/>
      <c r="V76" s="579"/>
      <c r="W76" s="579"/>
      <c r="X76" s="579"/>
      <c r="Y76" s="579"/>
      <c r="Z76" s="579"/>
      <c r="AA76" s="579"/>
      <c r="AB76" s="579"/>
      <c r="AC76" s="579"/>
      <c r="AD76" s="579"/>
      <c r="AE76" s="579"/>
      <c r="AF76" s="579"/>
      <c r="AG76" s="579"/>
      <c r="AH76" s="579"/>
      <c r="AI76" s="579"/>
      <c r="AJ76" s="579"/>
      <c r="AK76" s="580"/>
      <c r="AL76" s="24"/>
      <c r="AM76" s="6"/>
      <c r="AN76" s="558"/>
      <c r="AO76" s="2"/>
      <c r="AP76" s="2"/>
      <c r="AQ76" s="2"/>
      <c r="AR76" s="2"/>
      <c r="AS76" s="2"/>
      <c r="AT76" s="2"/>
      <c r="AU76" s="2"/>
      <c r="AV76" s="2"/>
      <c r="AW76" s="2"/>
      <c r="AX76" s="2"/>
      <c r="AY76" s="2"/>
      <c r="AZ76" s="2"/>
      <c r="BA76" s="2"/>
      <c r="BB76" s="2"/>
      <c r="BC76" s="2"/>
      <c r="BD76" s="2"/>
      <c r="BE76" s="2"/>
      <c r="BF76" s="2"/>
      <c r="BG76" s="2"/>
      <c r="BH76" s="2"/>
      <c r="BI76" s="2"/>
      <c r="BJ76" s="2"/>
      <c r="BK76" s="2"/>
    </row>
    <row r="77" spans="2:63" s="7" customFormat="1" ht="32.1" customHeight="1">
      <c r="B77" s="26"/>
      <c r="C77" s="571"/>
      <c r="D77" s="572"/>
      <c r="E77" s="578"/>
      <c r="F77" s="579"/>
      <c r="G77" s="579"/>
      <c r="H77" s="579"/>
      <c r="I77" s="579"/>
      <c r="J77" s="579"/>
      <c r="K77" s="579"/>
      <c r="L77" s="579"/>
      <c r="M77" s="579"/>
      <c r="N77" s="579"/>
      <c r="O77" s="579"/>
      <c r="P77" s="579"/>
      <c r="Q77" s="579"/>
      <c r="R77" s="579"/>
      <c r="S77" s="579"/>
      <c r="T77" s="579"/>
      <c r="U77" s="579"/>
      <c r="V77" s="579"/>
      <c r="W77" s="579"/>
      <c r="X77" s="579"/>
      <c r="Y77" s="579"/>
      <c r="Z77" s="579"/>
      <c r="AA77" s="579"/>
      <c r="AB77" s="579"/>
      <c r="AC77" s="579"/>
      <c r="AD77" s="579"/>
      <c r="AE77" s="579"/>
      <c r="AF77" s="579"/>
      <c r="AG77" s="579"/>
      <c r="AH77" s="579"/>
      <c r="AI77" s="579"/>
      <c r="AJ77" s="579"/>
      <c r="AK77" s="580"/>
      <c r="AL77" s="24"/>
      <c r="AM77" s="6"/>
      <c r="AN77" s="558"/>
      <c r="AO77" s="2"/>
      <c r="AP77" s="2"/>
      <c r="AQ77" s="2"/>
      <c r="AR77" s="2"/>
      <c r="AS77" s="2"/>
      <c r="AT77" s="2"/>
      <c r="AU77" s="2"/>
      <c r="AV77" s="2"/>
      <c r="AW77" s="2"/>
      <c r="AX77" s="2"/>
      <c r="AY77" s="2"/>
      <c r="AZ77" s="2"/>
      <c r="BA77" s="2"/>
      <c r="BB77" s="2"/>
      <c r="BC77" s="2"/>
      <c r="BD77" s="2"/>
      <c r="BE77" s="2"/>
      <c r="BF77" s="2"/>
      <c r="BG77" s="2"/>
      <c r="BH77" s="2"/>
      <c r="BI77" s="2"/>
      <c r="BJ77" s="2"/>
      <c r="BK77" s="2"/>
    </row>
    <row r="78" spans="2:63" s="7" customFormat="1" ht="32.1" customHeight="1" thickBot="1">
      <c r="B78" s="26"/>
      <c r="C78" s="573"/>
      <c r="D78" s="574"/>
      <c r="E78" s="581"/>
      <c r="F78" s="582"/>
      <c r="G78" s="582"/>
      <c r="H78" s="582"/>
      <c r="I78" s="582"/>
      <c r="J78" s="582"/>
      <c r="K78" s="582"/>
      <c r="L78" s="582"/>
      <c r="M78" s="582"/>
      <c r="N78" s="582"/>
      <c r="O78" s="582"/>
      <c r="P78" s="582"/>
      <c r="Q78" s="582"/>
      <c r="R78" s="582"/>
      <c r="S78" s="582"/>
      <c r="T78" s="582"/>
      <c r="U78" s="582"/>
      <c r="V78" s="582"/>
      <c r="W78" s="582"/>
      <c r="X78" s="582"/>
      <c r="Y78" s="582"/>
      <c r="Z78" s="582"/>
      <c r="AA78" s="582"/>
      <c r="AB78" s="582"/>
      <c r="AC78" s="582"/>
      <c r="AD78" s="582"/>
      <c r="AE78" s="582"/>
      <c r="AF78" s="582"/>
      <c r="AG78" s="582"/>
      <c r="AH78" s="582"/>
      <c r="AI78" s="582"/>
      <c r="AJ78" s="582"/>
      <c r="AK78" s="583"/>
      <c r="AL78" s="24"/>
      <c r="AM78" s="6"/>
      <c r="AN78" s="559"/>
      <c r="AO78" s="2"/>
      <c r="AP78" s="2"/>
      <c r="AQ78" s="2"/>
      <c r="AR78" s="2"/>
      <c r="AS78" s="2"/>
      <c r="AT78" s="2"/>
      <c r="AU78" s="2"/>
      <c r="AV78" s="2"/>
      <c r="AW78" s="2"/>
      <c r="AX78" s="2"/>
      <c r="AY78" s="2"/>
      <c r="AZ78" s="2"/>
      <c r="BA78" s="2"/>
      <c r="BB78" s="2"/>
      <c r="BC78" s="2"/>
      <c r="BD78" s="2"/>
      <c r="BE78" s="2"/>
      <c r="BF78" s="2"/>
      <c r="BG78" s="2"/>
      <c r="BH78" s="2"/>
      <c r="BI78" s="2"/>
      <c r="BJ78" s="2"/>
      <c r="BK78" s="2"/>
    </row>
    <row r="79" spans="2:63" s="7" customFormat="1" ht="20.100000000000001" customHeight="1" thickTop="1">
      <c r="B79" s="26"/>
      <c r="C79" s="174" t="s">
        <v>438</v>
      </c>
      <c r="D79" s="175"/>
      <c r="E79" s="175"/>
      <c r="F79" s="175"/>
      <c r="G79" s="175"/>
      <c r="H79" s="175"/>
      <c r="I79" s="175"/>
      <c r="J79" s="176"/>
      <c r="K79" s="176"/>
      <c r="L79" s="176"/>
      <c r="M79" s="176"/>
      <c r="N79" s="176"/>
      <c r="O79" s="176"/>
      <c r="P79" s="176"/>
      <c r="Q79" s="176"/>
      <c r="R79" s="176"/>
      <c r="S79" s="176"/>
      <c r="T79" s="176"/>
      <c r="U79" s="176"/>
      <c r="V79" s="176"/>
      <c r="W79" s="176"/>
      <c r="X79" s="176"/>
      <c r="Y79" s="176"/>
      <c r="Z79" s="176"/>
      <c r="AA79" s="176"/>
      <c r="AB79" s="176"/>
      <c r="AC79" s="176"/>
      <c r="AD79" s="176"/>
      <c r="AE79" s="176"/>
      <c r="AF79" s="176"/>
      <c r="AG79" s="176"/>
      <c r="AH79" s="176"/>
      <c r="AI79" s="176"/>
      <c r="AJ79" s="176"/>
      <c r="AK79" s="177"/>
      <c r="AL79" s="24"/>
      <c r="AM79" s="6"/>
      <c r="AN79" s="6"/>
      <c r="AO79" s="6"/>
      <c r="AP79" s="6"/>
      <c r="AQ79" s="6"/>
      <c r="AR79" s="6"/>
      <c r="AS79" s="6"/>
      <c r="AT79" s="6"/>
      <c r="AU79" s="6"/>
      <c r="AV79" s="6"/>
      <c r="AW79" s="6"/>
      <c r="AX79" s="6"/>
      <c r="AY79" s="6"/>
      <c r="AZ79" s="6"/>
      <c r="BA79" s="6"/>
      <c r="BB79" s="6"/>
      <c r="BC79" s="6"/>
    </row>
    <row r="80" spans="2:63" s="7" customFormat="1" ht="15.95" customHeight="1">
      <c r="B80" s="26"/>
      <c r="C80" s="845" t="s">
        <v>413</v>
      </c>
      <c r="D80" s="846"/>
      <c r="E80" s="846"/>
      <c r="F80" s="846"/>
      <c r="G80" s="846"/>
      <c r="H80" s="846"/>
      <c r="I80" s="846"/>
      <c r="J80" s="846"/>
      <c r="K80" s="846"/>
      <c r="L80" s="846"/>
      <c r="M80" s="846"/>
      <c r="N80" s="846"/>
      <c r="O80" s="846"/>
      <c r="P80" s="846"/>
      <c r="Q80" s="847" t="s">
        <v>414</v>
      </c>
      <c r="R80" s="846"/>
      <c r="S80" s="846"/>
      <c r="T80" s="846"/>
      <c r="U80" s="846"/>
      <c r="V80" s="846"/>
      <c r="W80" s="846"/>
      <c r="X80" s="846"/>
      <c r="Y80" s="846"/>
      <c r="Z80" s="846"/>
      <c r="AA80" s="846"/>
      <c r="AB80" s="846"/>
      <c r="AC80" s="846"/>
      <c r="AD80" s="848"/>
      <c r="AE80" s="829" t="s">
        <v>395</v>
      </c>
      <c r="AF80" s="830"/>
      <c r="AG80" s="830"/>
      <c r="AH80" s="830"/>
      <c r="AI80" s="830"/>
      <c r="AJ80" s="831">
        <v>0.6</v>
      </c>
      <c r="AK80" s="832"/>
      <c r="AL80" s="24"/>
      <c r="AM80" s="6"/>
      <c r="AN80" s="6"/>
      <c r="AO80" s="6"/>
      <c r="AP80" s="6"/>
      <c r="AQ80" s="6"/>
      <c r="AR80" s="6"/>
      <c r="AS80" s="6"/>
      <c r="AT80" s="6"/>
      <c r="AU80" s="6"/>
      <c r="AV80" s="6"/>
      <c r="AW80" s="6"/>
      <c r="AX80" s="6"/>
      <c r="AY80" s="6"/>
      <c r="AZ80" s="6"/>
      <c r="BA80" s="6"/>
      <c r="BB80" s="6"/>
      <c r="BC80" s="6"/>
    </row>
    <row r="81" spans="2:55" s="7" customFormat="1" ht="15.95" customHeight="1">
      <c r="B81" s="26"/>
      <c r="C81" s="833" t="s">
        <v>394</v>
      </c>
      <c r="D81" s="834"/>
      <c r="E81" s="313" t="s">
        <v>387</v>
      </c>
      <c r="F81" s="313"/>
      <c r="G81" s="313" t="s">
        <v>390</v>
      </c>
      <c r="H81" s="313"/>
      <c r="I81" s="313" t="s">
        <v>388</v>
      </c>
      <c r="J81" s="313"/>
      <c r="K81" s="313" t="s">
        <v>386</v>
      </c>
      <c r="L81" s="313"/>
      <c r="M81" s="313" t="s">
        <v>393</v>
      </c>
      <c r="N81" s="313"/>
      <c r="O81" s="313" t="s">
        <v>389</v>
      </c>
      <c r="P81" s="388"/>
      <c r="Q81" s="835" t="s">
        <v>394</v>
      </c>
      <c r="R81" s="834"/>
      <c r="S81" s="313" t="s">
        <v>387</v>
      </c>
      <c r="T81" s="313"/>
      <c r="U81" s="313" t="s">
        <v>390</v>
      </c>
      <c r="V81" s="313"/>
      <c r="W81" s="313" t="s">
        <v>388</v>
      </c>
      <c r="X81" s="313"/>
      <c r="Y81" s="313" t="s">
        <v>386</v>
      </c>
      <c r="Z81" s="313"/>
      <c r="AA81" s="313" t="s">
        <v>393</v>
      </c>
      <c r="AB81" s="313"/>
      <c r="AC81" s="313" t="s">
        <v>389</v>
      </c>
      <c r="AD81" s="388"/>
      <c r="AE81" s="836" t="s">
        <v>398</v>
      </c>
      <c r="AF81" s="316"/>
      <c r="AG81" s="316"/>
      <c r="AH81" s="316"/>
      <c r="AI81" s="316"/>
      <c r="AJ81" s="837">
        <f>MIN(K87,Y87)</f>
        <v>0.46</v>
      </c>
      <c r="AK81" s="838"/>
      <c r="AL81" s="24"/>
      <c r="AM81" s="24"/>
    </row>
    <row r="82" spans="2:55" s="7" customFormat="1" ht="15.95" customHeight="1">
      <c r="B82" s="26"/>
      <c r="C82" s="356" t="s">
        <v>107</v>
      </c>
      <c r="D82" s="357"/>
      <c r="E82" s="322">
        <v>1.17</v>
      </c>
      <c r="F82" s="322"/>
      <c r="G82" s="322">
        <v>0.95</v>
      </c>
      <c r="H82" s="322"/>
      <c r="I82" s="322">
        <f>$I$49</f>
        <v>0.999</v>
      </c>
      <c r="J82" s="322"/>
      <c r="K82" s="317">
        <f>IF(E82="","",ROUNDDOWN(E82*G82*I82,2))</f>
        <v>1.1100000000000001</v>
      </c>
      <c r="L82" s="317"/>
      <c r="M82" s="317">
        <f>IF(E82="","",ROUNDDOWN(K82/$AJ$40,2))</f>
        <v>1.85</v>
      </c>
      <c r="N82" s="317"/>
      <c r="O82" s="318">
        <v>0.82</v>
      </c>
      <c r="P82" s="319"/>
      <c r="Q82" s="320" t="s">
        <v>107</v>
      </c>
      <c r="R82" s="321"/>
      <c r="S82" s="322">
        <v>1.17</v>
      </c>
      <c r="T82" s="322"/>
      <c r="U82" s="318">
        <v>0.95</v>
      </c>
      <c r="V82" s="318"/>
      <c r="W82" s="322">
        <f>$I$49</f>
        <v>0.999</v>
      </c>
      <c r="X82" s="322"/>
      <c r="Y82" s="317">
        <f>IF(S82="","",ROUNDDOWN(S82*U82*W82,2))</f>
        <v>1.1100000000000001</v>
      </c>
      <c r="Z82" s="317"/>
      <c r="AA82" s="317">
        <f>IF(S82="","",ROUNDDOWN(Y82/$AJ$40,2))</f>
        <v>1.85</v>
      </c>
      <c r="AB82" s="317"/>
      <c r="AC82" s="318">
        <v>0.82</v>
      </c>
      <c r="AD82" s="319"/>
      <c r="AE82" s="829" t="s">
        <v>399</v>
      </c>
      <c r="AF82" s="830"/>
      <c r="AG82" s="830"/>
      <c r="AH82" s="830"/>
      <c r="AI82" s="830"/>
      <c r="AJ82" s="837">
        <f>ROUNDDOWN(AJ81/AJ80,2)</f>
        <v>0.76</v>
      </c>
      <c r="AK82" s="838"/>
      <c r="AL82" s="25"/>
      <c r="AM82" s="25"/>
    </row>
    <row r="83" spans="2:55" s="7" customFormat="1" ht="15.95" customHeight="1">
      <c r="B83" s="26"/>
      <c r="C83" s="356" t="s">
        <v>110</v>
      </c>
      <c r="D83" s="357"/>
      <c r="E83" s="322">
        <v>0.64500000000000002</v>
      </c>
      <c r="F83" s="322"/>
      <c r="G83" s="322">
        <v>0.95</v>
      </c>
      <c r="H83" s="322"/>
      <c r="I83" s="322">
        <f>$I$49</f>
        <v>0.999</v>
      </c>
      <c r="J83" s="322"/>
      <c r="K83" s="317">
        <f>IF(E83="","",ROUNDDOWN(E83*G83*I83,2))</f>
        <v>0.61</v>
      </c>
      <c r="L83" s="317"/>
      <c r="M83" s="317">
        <f>IF(E83="","",ROUNDDOWN(K83/$AJ$40,2))</f>
        <v>1.01</v>
      </c>
      <c r="N83" s="317"/>
      <c r="O83" s="318">
        <v>0.61</v>
      </c>
      <c r="P83" s="319"/>
      <c r="Q83" s="320" t="s">
        <v>110</v>
      </c>
      <c r="R83" s="321"/>
      <c r="S83" s="322">
        <v>0.64500000000000002</v>
      </c>
      <c r="T83" s="322"/>
      <c r="U83" s="318">
        <v>0.95</v>
      </c>
      <c r="V83" s="318"/>
      <c r="W83" s="322">
        <f>$I$49</f>
        <v>0.999</v>
      </c>
      <c r="X83" s="322"/>
      <c r="Y83" s="317">
        <f>IF(S83="","",ROUNDDOWN(S83*U83*W83,2))</f>
        <v>0.61</v>
      </c>
      <c r="Z83" s="317"/>
      <c r="AA83" s="317">
        <f>IF(S83="","",ROUNDDOWN(Y83/$AJ$40,2))</f>
        <v>1.01</v>
      </c>
      <c r="AB83" s="317"/>
      <c r="AC83" s="318">
        <v>0.61</v>
      </c>
      <c r="AD83" s="319"/>
      <c r="AE83" s="849" t="str">
        <f>IF(AJ82&gt;=$AN$38,$AQ$38,IF(AJ82&gt;=$AN$39,$AQ$39,IF(AJ82&gt;=$AN$40,$AQ$40,$AQ$41)))</f>
        <v>耐震性能は比較的高いランクではあるが、地震の振動および衝撃に対して、倒壊または崩壊する危険性があり、補強が必要と判断する。</v>
      </c>
      <c r="AF83" s="850"/>
      <c r="AG83" s="850"/>
      <c r="AH83" s="850"/>
      <c r="AI83" s="850"/>
      <c r="AJ83" s="850"/>
      <c r="AK83" s="851"/>
      <c r="AL83" s="25"/>
      <c r="AM83" s="25"/>
    </row>
    <row r="84" spans="2:55" s="7" customFormat="1" ht="15.95" customHeight="1">
      <c r="B84" s="26"/>
      <c r="C84" s="356" t="s">
        <v>113</v>
      </c>
      <c r="D84" s="357"/>
      <c r="E84" s="322">
        <v>0.53700000000000003</v>
      </c>
      <c r="F84" s="322"/>
      <c r="G84" s="322">
        <v>0.95</v>
      </c>
      <c r="H84" s="322"/>
      <c r="I84" s="322">
        <f>$I$49</f>
        <v>0.999</v>
      </c>
      <c r="J84" s="322"/>
      <c r="K84" s="317">
        <f>IF(E84="","",ROUNDDOWN(E84*G84*I84,2))</f>
        <v>0.5</v>
      </c>
      <c r="L84" s="317"/>
      <c r="M84" s="317">
        <f>IF(E84="","",ROUNDDOWN(K84/$AJ$40,2))</f>
        <v>0.83</v>
      </c>
      <c r="N84" s="317"/>
      <c r="O84" s="318">
        <v>0.51</v>
      </c>
      <c r="P84" s="319"/>
      <c r="Q84" s="320" t="s">
        <v>113</v>
      </c>
      <c r="R84" s="321"/>
      <c r="S84" s="322">
        <v>0.53700000000000003</v>
      </c>
      <c r="T84" s="322"/>
      <c r="U84" s="318">
        <v>0.95</v>
      </c>
      <c r="V84" s="318"/>
      <c r="W84" s="322">
        <f>$I$49</f>
        <v>0.999</v>
      </c>
      <c r="X84" s="322"/>
      <c r="Y84" s="317">
        <f>IF(S84="","",ROUNDDOWN(S84*U84*W84,2))</f>
        <v>0.5</v>
      </c>
      <c r="Z84" s="317"/>
      <c r="AA84" s="317">
        <f>IF(S84="","",ROUNDDOWN(Y84/$AJ$40,2))</f>
        <v>0.83</v>
      </c>
      <c r="AB84" s="317"/>
      <c r="AC84" s="318">
        <v>0.51</v>
      </c>
      <c r="AD84" s="319"/>
      <c r="AE84" s="852"/>
      <c r="AF84" s="853"/>
      <c r="AG84" s="853"/>
      <c r="AH84" s="853"/>
      <c r="AI84" s="853"/>
      <c r="AJ84" s="853"/>
      <c r="AK84" s="854"/>
      <c r="AL84" s="24"/>
      <c r="AM84" s="24"/>
    </row>
    <row r="85" spans="2:55" s="7" customFormat="1" ht="15.95" customHeight="1">
      <c r="B85" s="26"/>
      <c r="C85" s="356" t="s">
        <v>117</v>
      </c>
      <c r="D85" s="357"/>
      <c r="E85" s="322">
        <v>0.50800000000000001</v>
      </c>
      <c r="F85" s="322"/>
      <c r="G85" s="322">
        <v>0.95</v>
      </c>
      <c r="H85" s="322"/>
      <c r="I85" s="322">
        <f>$I$49</f>
        <v>0.999</v>
      </c>
      <c r="J85" s="322"/>
      <c r="K85" s="317">
        <f>IF(E85="","",ROUNDDOWN(E85*G85*I85,2))</f>
        <v>0.48</v>
      </c>
      <c r="L85" s="317"/>
      <c r="M85" s="317">
        <f>IF(E85="","",ROUNDDOWN(K85/$AJ$40,2))</f>
        <v>0.8</v>
      </c>
      <c r="N85" s="317"/>
      <c r="O85" s="318">
        <v>0.48</v>
      </c>
      <c r="P85" s="319"/>
      <c r="Q85" s="320" t="s">
        <v>117</v>
      </c>
      <c r="R85" s="321"/>
      <c r="S85" s="322">
        <v>0.50800000000000001</v>
      </c>
      <c r="T85" s="322"/>
      <c r="U85" s="318">
        <v>0.95</v>
      </c>
      <c r="V85" s="318"/>
      <c r="W85" s="322">
        <f>$I$49</f>
        <v>0.999</v>
      </c>
      <c r="X85" s="322"/>
      <c r="Y85" s="317">
        <f>IF(S85="","",ROUNDDOWN(S85*U85*W85,2))</f>
        <v>0.48</v>
      </c>
      <c r="Z85" s="317"/>
      <c r="AA85" s="317">
        <f>IF(S85="","",ROUNDDOWN(Y85/$AJ$40,2))</f>
        <v>0.8</v>
      </c>
      <c r="AB85" s="317"/>
      <c r="AC85" s="318">
        <v>0.48</v>
      </c>
      <c r="AD85" s="319"/>
      <c r="AE85" s="852"/>
      <c r="AF85" s="853"/>
      <c r="AG85" s="853"/>
      <c r="AH85" s="853"/>
      <c r="AI85" s="853"/>
      <c r="AJ85" s="853"/>
      <c r="AK85" s="854"/>
      <c r="AL85" s="25"/>
      <c r="AM85" s="25"/>
      <c r="AN85" s="6"/>
      <c r="AO85" s="6"/>
      <c r="AP85" s="6"/>
      <c r="AQ85" s="17"/>
      <c r="AR85" s="17"/>
      <c r="AS85" s="17"/>
      <c r="AT85" s="17"/>
      <c r="AU85" s="17"/>
      <c r="AV85" s="17"/>
      <c r="AW85" s="17"/>
      <c r="AX85" s="17"/>
      <c r="AY85" s="17"/>
      <c r="AZ85" s="17"/>
      <c r="BA85" s="17"/>
      <c r="BB85" s="17"/>
      <c r="BC85" s="17"/>
    </row>
    <row r="86" spans="2:55" s="7" customFormat="1" ht="15.95" customHeight="1">
      <c r="B86" s="26"/>
      <c r="C86" s="356" t="s">
        <v>120</v>
      </c>
      <c r="D86" s="357"/>
      <c r="E86" s="322">
        <v>0.48699999999999999</v>
      </c>
      <c r="F86" s="322"/>
      <c r="G86" s="322">
        <v>0.95</v>
      </c>
      <c r="H86" s="322"/>
      <c r="I86" s="322">
        <v>0.999</v>
      </c>
      <c r="J86" s="322"/>
      <c r="K86" s="317">
        <f>IF(E86="","",ROUNDDOWN(E86*G86*I86,2))</f>
        <v>0.46</v>
      </c>
      <c r="L86" s="317"/>
      <c r="M86" s="317">
        <f>IF(E86="","",ROUNDDOWN(K86/$AJ$40,2))</f>
        <v>0.76</v>
      </c>
      <c r="N86" s="317"/>
      <c r="O86" s="318">
        <v>0.46</v>
      </c>
      <c r="P86" s="319"/>
      <c r="Q86" s="320" t="s">
        <v>120</v>
      </c>
      <c r="R86" s="321"/>
      <c r="S86" s="322">
        <v>0.48699999999999999</v>
      </c>
      <c r="T86" s="322"/>
      <c r="U86" s="318">
        <v>0.95</v>
      </c>
      <c r="V86" s="318"/>
      <c r="W86" s="322">
        <f>$I$49</f>
        <v>0.999</v>
      </c>
      <c r="X86" s="322"/>
      <c r="Y86" s="317">
        <f>IF(S86="","",ROUNDDOWN(S86*U86*W86,2))</f>
        <v>0.46</v>
      </c>
      <c r="Z86" s="317"/>
      <c r="AA86" s="317">
        <f>IF(S86="","",ROUNDDOWN(Y86/$AJ$40,2))</f>
        <v>0.76</v>
      </c>
      <c r="AB86" s="317"/>
      <c r="AC86" s="318">
        <v>0.46</v>
      </c>
      <c r="AD86" s="319"/>
      <c r="AE86" s="852"/>
      <c r="AF86" s="853"/>
      <c r="AG86" s="853"/>
      <c r="AH86" s="853"/>
      <c r="AI86" s="853"/>
      <c r="AJ86" s="853"/>
      <c r="AK86" s="854"/>
      <c r="AL86" s="25"/>
      <c r="AM86" s="25"/>
      <c r="AN86" s="6"/>
      <c r="AO86" s="6"/>
      <c r="AP86" s="6"/>
      <c r="AQ86" s="17"/>
      <c r="AR86" s="17"/>
      <c r="AS86" s="17"/>
      <c r="AT86" s="17"/>
      <c r="AU86" s="17"/>
      <c r="AV86" s="17"/>
      <c r="AW86" s="17"/>
      <c r="AX86" s="17"/>
      <c r="AY86" s="17"/>
      <c r="AZ86" s="17"/>
      <c r="BA86" s="17"/>
      <c r="BB86" s="17"/>
      <c r="BC86" s="17"/>
    </row>
    <row r="87" spans="2:55" s="7" customFormat="1" ht="15.95" customHeight="1" thickBot="1">
      <c r="B87" s="26"/>
      <c r="C87" s="808" t="s">
        <v>122</v>
      </c>
      <c r="D87" s="809"/>
      <c r="E87" s="780">
        <f>MIN(E82:F86)</f>
        <v>0.48699999999999999</v>
      </c>
      <c r="F87" s="780"/>
      <c r="G87" s="779">
        <f>MIN(G82:H86)</f>
        <v>0.95</v>
      </c>
      <c r="H87" s="779"/>
      <c r="I87" s="780">
        <f>MIN(I82:J86)</f>
        <v>0.999</v>
      </c>
      <c r="J87" s="780"/>
      <c r="K87" s="797">
        <f>MIN(K82:L86)</f>
        <v>0.46</v>
      </c>
      <c r="L87" s="797"/>
      <c r="M87" s="797">
        <f>MIN(M82:N86)</f>
        <v>0.76</v>
      </c>
      <c r="N87" s="797"/>
      <c r="O87" s="798">
        <f>MIN(O82:P86)</f>
        <v>0.46</v>
      </c>
      <c r="P87" s="799"/>
      <c r="Q87" s="855" t="s">
        <v>122</v>
      </c>
      <c r="R87" s="809"/>
      <c r="S87" s="780">
        <f>MIN(S82:T86)</f>
        <v>0.48699999999999999</v>
      </c>
      <c r="T87" s="780"/>
      <c r="U87" s="779">
        <f>MIN(U82:V86)</f>
        <v>0.95</v>
      </c>
      <c r="V87" s="779"/>
      <c r="W87" s="780">
        <f>MIN(W82:X86)</f>
        <v>0.999</v>
      </c>
      <c r="X87" s="780"/>
      <c r="Y87" s="797">
        <f>MIN(Y82:Z86)</f>
        <v>0.46</v>
      </c>
      <c r="Z87" s="797"/>
      <c r="AA87" s="797">
        <f>MIN(AA82:AB86)</f>
        <v>0.76</v>
      </c>
      <c r="AB87" s="797"/>
      <c r="AC87" s="798">
        <f>MIN(AC82:AD86)</f>
        <v>0.46</v>
      </c>
      <c r="AD87" s="799"/>
      <c r="AE87" s="852"/>
      <c r="AF87" s="853"/>
      <c r="AG87" s="853"/>
      <c r="AH87" s="853"/>
      <c r="AI87" s="853"/>
      <c r="AJ87" s="853"/>
      <c r="AK87" s="854"/>
      <c r="AL87" s="24"/>
      <c r="AM87" s="24"/>
      <c r="AN87" s="16"/>
      <c r="AO87" s="16"/>
      <c r="AP87" s="16"/>
      <c r="AQ87" s="6"/>
      <c r="AR87" s="17"/>
      <c r="AS87" s="17"/>
      <c r="AT87" s="17"/>
      <c r="AU87" s="17"/>
      <c r="AV87" s="17"/>
      <c r="AW87" s="17"/>
      <c r="AX87" s="17"/>
      <c r="AY87" s="17"/>
      <c r="AZ87" s="17"/>
      <c r="BA87" s="17"/>
      <c r="BB87" s="17"/>
      <c r="BC87" s="17"/>
    </row>
    <row r="88" spans="2:55" s="7" customFormat="1" ht="20.100000000000001" customHeight="1" thickTop="1">
      <c r="B88" s="26"/>
      <c r="C88" s="174" t="s">
        <v>686</v>
      </c>
      <c r="D88" s="175"/>
      <c r="E88" s="175"/>
      <c r="F88" s="175"/>
      <c r="G88" s="175"/>
      <c r="H88" s="175"/>
      <c r="I88" s="175"/>
      <c r="J88" s="176" t="s">
        <v>123</v>
      </c>
      <c r="K88" s="176"/>
      <c r="L88" s="176"/>
      <c r="M88" s="176"/>
      <c r="N88" s="176"/>
      <c r="O88" s="176"/>
      <c r="P88" s="176"/>
      <c r="Q88" s="176"/>
      <c r="R88" s="176"/>
      <c r="S88" s="176"/>
      <c r="T88" s="176"/>
      <c r="U88" s="176"/>
      <c r="V88" s="176"/>
      <c r="W88" s="176"/>
      <c r="X88" s="176"/>
      <c r="Y88" s="176"/>
      <c r="Z88" s="176"/>
      <c r="AA88" s="176"/>
      <c r="AB88" s="176"/>
      <c r="AC88" s="176"/>
      <c r="AD88" s="176"/>
      <c r="AE88" s="176"/>
      <c r="AF88" s="176"/>
      <c r="AG88" s="176"/>
      <c r="AH88" s="176"/>
      <c r="AI88" s="176"/>
      <c r="AJ88" s="176"/>
      <c r="AK88" s="177"/>
      <c r="AL88" s="24"/>
      <c r="AM88" s="6"/>
      <c r="AN88" s="16"/>
      <c r="AO88" s="16"/>
      <c r="AP88" s="16"/>
      <c r="AQ88" s="17"/>
      <c r="AR88" s="17"/>
      <c r="AS88" s="17"/>
      <c r="AT88" s="17"/>
      <c r="AU88" s="17"/>
      <c r="AV88" s="17"/>
      <c r="AW88" s="17"/>
      <c r="AX88" s="17"/>
      <c r="AY88" s="17"/>
      <c r="AZ88" s="17"/>
      <c r="BA88" s="17"/>
      <c r="BB88" s="17"/>
      <c r="BC88" s="17"/>
    </row>
    <row r="89" spans="2:55" s="7" customFormat="1" ht="15" customHeight="1">
      <c r="B89" s="26"/>
      <c r="C89" s="949" t="s">
        <v>124</v>
      </c>
      <c r="D89" s="950"/>
      <c r="E89" s="955" t="s">
        <v>125</v>
      </c>
      <c r="F89" s="801"/>
      <c r="G89" s="800" t="s">
        <v>126</v>
      </c>
      <c r="H89" s="801"/>
      <c r="I89" s="800" t="s">
        <v>127</v>
      </c>
      <c r="J89" s="801"/>
      <c r="K89" s="800" t="s">
        <v>128</v>
      </c>
      <c r="L89" s="801"/>
      <c r="M89" s="800" t="s">
        <v>129</v>
      </c>
      <c r="N89" s="801"/>
      <c r="O89" s="800" t="s">
        <v>130</v>
      </c>
      <c r="P89" s="801"/>
      <c r="Q89" s="800" t="s">
        <v>131</v>
      </c>
      <c r="R89" s="801"/>
      <c r="S89" s="800" t="s">
        <v>132</v>
      </c>
      <c r="T89" s="801"/>
      <c r="U89" s="800" t="s">
        <v>133</v>
      </c>
      <c r="V89" s="996"/>
      <c r="W89" s="785" t="s">
        <v>681</v>
      </c>
      <c r="X89" s="786"/>
      <c r="Y89" s="786"/>
      <c r="Z89" s="786"/>
      <c r="AA89" s="786"/>
      <c r="AB89" s="786"/>
      <c r="AC89" s="786"/>
      <c r="AD89" s="786"/>
      <c r="AE89" s="786"/>
      <c r="AF89" s="786"/>
      <c r="AG89" s="786"/>
      <c r="AH89" s="786"/>
      <c r="AI89" s="786"/>
      <c r="AJ89" s="786"/>
      <c r="AK89" s="787"/>
      <c r="AL89" s="24"/>
      <c r="AM89" s="6"/>
      <c r="AN89" s="16"/>
      <c r="AO89" s="16"/>
      <c r="AP89" s="16"/>
      <c r="AQ89" s="17"/>
      <c r="AR89" s="17"/>
      <c r="AS89" s="17"/>
      <c r="AT89" s="17"/>
      <c r="AU89" s="17"/>
      <c r="AV89" s="17"/>
      <c r="AW89" s="17"/>
      <c r="AX89" s="17"/>
      <c r="AY89" s="17"/>
      <c r="AZ89" s="17"/>
      <c r="BA89" s="17"/>
      <c r="BB89" s="17"/>
      <c r="BC89" s="17"/>
    </row>
    <row r="90" spans="2:55" s="7" customFormat="1" ht="15" customHeight="1">
      <c r="B90" s="26"/>
      <c r="C90" s="951"/>
      <c r="D90" s="952"/>
      <c r="E90" s="956"/>
      <c r="F90" s="803"/>
      <c r="G90" s="802"/>
      <c r="H90" s="803"/>
      <c r="I90" s="802"/>
      <c r="J90" s="803"/>
      <c r="K90" s="802"/>
      <c r="L90" s="803"/>
      <c r="M90" s="802"/>
      <c r="N90" s="803"/>
      <c r="O90" s="802"/>
      <c r="P90" s="803"/>
      <c r="Q90" s="802"/>
      <c r="R90" s="803"/>
      <c r="S90" s="802"/>
      <c r="T90" s="803"/>
      <c r="U90" s="802"/>
      <c r="V90" s="997"/>
      <c r="W90" s="788"/>
      <c r="X90" s="789"/>
      <c r="Y90" s="789"/>
      <c r="Z90" s="789"/>
      <c r="AA90" s="789"/>
      <c r="AB90" s="789"/>
      <c r="AC90" s="789"/>
      <c r="AD90" s="789"/>
      <c r="AE90" s="789"/>
      <c r="AF90" s="789"/>
      <c r="AG90" s="789"/>
      <c r="AH90" s="789"/>
      <c r="AI90" s="789"/>
      <c r="AJ90" s="789"/>
      <c r="AK90" s="790"/>
      <c r="AL90" s="25"/>
      <c r="AM90" s="16"/>
      <c r="AN90" s="16"/>
      <c r="AO90" s="16"/>
      <c r="AP90" s="16"/>
      <c r="AQ90" s="16"/>
      <c r="AR90" s="16"/>
      <c r="AS90" s="16"/>
      <c r="AT90" s="16"/>
      <c r="AU90" s="6"/>
      <c r="AV90" s="6"/>
      <c r="AW90" s="6"/>
      <c r="AX90" s="6"/>
      <c r="AY90" s="6"/>
      <c r="AZ90" s="6"/>
      <c r="BA90" s="6"/>
      <c r="BB90" s="6"/>
      <c r="BC90" s="6"/>
    </row>
    <row r="91" spans="2:55" s="7" customFormat="1" ht="15" customHeight="1">
      <c r="B91" s="26"/>
      <c r="C91" s="951"/>
      <c r="D91" s="952"/>
      <c r="E91" s="956"/>
      <c r="F91" s="803"/>
      <c r="G91" s="802"/>
      <c r="H91" s="803"/>
      <c r="I91" s="802"/>
      <c r="J91" s="803"/>
      <c r="K91" s="802"/>
      <c r="L91" s="803"/>
      <c r="M91" s="802"/>
      <c r="N91" s="803"/>
      <c r="O91" s="802"/>
      <c r="P91" s="803"/>
      <c r="Q91" s="802"/>
      <c r="R91" s="803"/>
      <c r="S91" s="802"/>
      <c r="T91" s="803"/>
      <c r="U91" s="802"/>
      <c r="V91" s="997"/>
      <c r="W91" s="791"/>
      <c r="X91" s="792"/>
      <c r="Y91" s="792"/>
      <c r="Z91" s="792"/>
      <c r="AA91" s="792"/>
      <c r="AB91" s="792"/>
      <c r="AC91" s="792"/>
      <c r="AD91" s="792"/>
      <c r="AE91" s="792"/>
      <c r="AF91" s="792"/>
      <c r="AG91" s="792"/>
      <c r="AH91" s="792"/>
      <c r="AI91" s="792"/>
      <c r="AJ91" s="792"/>
      <c r="AK91" s="793"/>
      <c r="AL91" s="25"/>
      <c r="AM91" s="16"/>
      <c r="AN91" s="6"/>
      <c r="AO91" s="6"/>
      <c r="AP91" s="6"/>
      <c r="AQ91" s="6"/>
      <c r="AR91" s="6"/>
      <c r="AS91" s="6"/>
      <c r="AT91" s="6"/>
      <c r="AU91" s="6"/>
      <c r="AV91" s="6"/>
      <c r="AW91" s="6"/>
      <c r="AX91" s="6"/>
      <c r="AY91" s="6"/>
      <c r="AZ91" s="6"/>
      <c r="BA91" s="6"/>
      <c r="BB91" s="6"/>
      <c r="BC91" s="6"/>
    </row>
    <row r="92" spans="2:55" s="7" customFormat="1" ht="15" customHeight="1">
      <c r="B92" s="26"/>
      <c r="C92" s="953"/>
      <c r="D92" s="954"/>
      <c r="E92" s="956"/>
      <c r="F92" s="803"/>
      <c r="G92" s="802"/>
      <c r="H92" s="803"/>
      <c r="I92" s="802"/>
      <c r="J92" s="803"/>
      <c r="K92" s="802"/>
      <c r="L92" s="803"/>
      <c r="M92" s="802"/>
      <c r="N92" s="803"/>
      <c r="O92" s="802"/>
      <c r="P92" s="803"/>
      <c r="Q92" s="802"/>
      <c r="R92" s="803"/>
      <c r="S92" s="802"/>
      <c r="T92" s="803"/>
      <c r="U92" s="802"/>
      <c r="V92" s="997"/>
      <c r="W92" s="791"/>
      <c r="X92" s="792"/>
      <c r="Y92" s="792"/>
      <c r="Z92" s="792"/>
      <c r="AA92" s="792"/>
      <c r="AB92" s="792"/>
      <c r="AC92" s="792"/>
      <c r="AD92" s="792"/>
      <c r="AE92" s="792"/>
      <c r="AF92" s="792"/>
      <c r="AG92" s="792"/>
      <c r="AH92" s="792"/>
      <c r="AI92" s="792"/>
      <c r="AJ92" s="792"/>
      <c r="AK92" s="793"/>
      <c r="AL92" s="25"/>
      <c r="AM92" s="16"/>
      <c r="AN92" s="16"/>
      <c r="AO92" s="16"/>
      <c r="AP92" s="16"/>
      <c r="AQ92" s="16"/>
      <c r="AR92" s="16"/>
      <c r="AS92" s="16"/>
      <c r="AT92" s="16"/>
      <c r="AU92" s="6"/>
      <c r="AV92" s="6"/>
      <c r="AW92" s="6"/>
      <c r="AX92" s="6"/>
      <c r="AY92" s="6"/>
      <c r="AZ92" s="6"/>
      <c r="BA92" s="6"/>
      <c r="BB92" s="6"/>
      <c r="BC92" s="6"/>
    </row>
    <row r="93" spans="2:55" s="7" customFormat="1" ht="15" customHeight="1">
      <c r="B93" s="26"/>
      <c r="C93" s="991" t="s">
        <v>134</v>
      </c>
      <c r="D93" s="992"/>
      <c r="E93" s="785"/>
      <c r="F93" s="804"/>
      <c r="G93" s="775"/>
      <c r="H93" s="776"/>
      <c r="I93" s="775"/>
      <c r="J93" s="776"/>
      <c r="K93" s="775"/>
      <c r="L93" s="776"/>
      <c r="M93" s="775"/>
      <c r="N93" s="776"/>
      <c r="O93" s="775"/>
      <c r="P93" s="776"/>
      <c r="Q93" s="775"/>
      <c r="R93" s="776"/>
      <c r="S93" s="775"/>
      <c r="T93" s="776"/>
      <c r="U93" s="775"/>
      <c r="V93" s="776"/>
      <c r="W93" s="791"/>
      <c r="X93" s="792"/>
      <c r="Y93" s="792"/>
      <c r="Z93" s="792"/>
      <c r="AA93" s="792"/>
      <c r="AB93" s="792"/>
      <c r="AC93" s="792"/>
      <c r="AD93" s="792"/>
      <c r="AE93" s="792"/>
      <c r="AF93" s="792"/>
      <c r="AG93" s="792"/>
      <c r="AH93" s="792"/>
      <c r="AI93" s="792"/>
      <c r="AJ93" s="792"/>
      <c r="AK93" s="793"/>
      <c r="AL93" s="25"/>
      <c r="AM93" s="16"/>
      <c r="AN93" s="16"/>
      <c r="AO93" s="16"/>
      <c r="AP93" s="16"/>
      <c r="AQ93" s="16"/>
      <c r="AR93" s="16"/>
      <c r="AS93" s="16"/>
      <c r="AT93" s="16"/>
      <c r="AU93" s="6"/>
      <c r="AV93" s="6"/>
      <c r="AW93" s="6"/>
      <c r="AX93" s="6"/>
      <c r="AY93" s="6"/>
      <c r="AZ93" s="6"/>
      <c r="BA93" s="6"/>
      <c r="BB93" s="6"/>
      <c r="BC93" s="6"/>
    </row>
    <row r="94" spans="2:55" s="7" customFormat="1" ht="15" customHeight="1">
      <c r="B94" s="26"/>
      <c r="C94" s="806" t="s">
        <v>135</v>
      </c>
      <c r="D94" s="807"/>
      <c r="E94" s="805"/>
      <c r="F94" s="778"/>
      <c r="G94" s="777"/>
      <c r="H94" s="778"/>
      <c r="I94" s="777"/>
      <c r="J94" s="778"/>
      <c r="K94" s="777"/>
      <c r="L94" s="778"/>
      <c r="M94" s="777"/>
      <c r="N94" s="778"/>
      <c r="O94" s="777"/>
      <c r="P94" s="778"/>
      <c r="Q94" s="777"/>
      <c r="R94" s="778"/>
      <c r="S94" s="777"/>
      <c r="T94" s="778"/>
      <c r="U94" s="777"/>
      <c r="V94" s="778"/>
      <c r="W94" s="794"/>
      <c r="X94" s="795"/>
      <c r="Y94" s="795"/>
      <c r="Z94" s="795"/>
      <c r="AA94" s="795"/>
      <c r="AB94" s="795"/>
      <c r="AC94" s="795"/>
      <c r="AD94" s="795"/>
      <c r="AE94" s="795"/>
      <c r="AF94" s="795"/>
      <c r="AG94" s="795"/>
      <c r="AH94" s="795"/>
      <c r="AI94" s="795"/>
      <c r="AJ94" s="795"/>
      <c r="AK94" s="796"/>
      <c r="AL94" s="24"/>
      <c r="AM94" s="6"/>
      <c r="AN94" s="16"/>
      <c r="AO94" s="16"/>
      <c r="AP94" s="16"/>
      <c r="AQ94" s="16"/>
      <c r="AR94" s="16"/>
      <c r="AS94" s="16"/>
      <c r="AT94" s="16"/>
      <c r="AU94" s="6"/>
      <c r="AV94" s="6"/>
      <c r="AW94" s="6"/>
      <c r="AX94" s="6"/>
      <c r="AY94" s="6"/>
      <c r="AZ94" s="6"/>
      <c r="BA94" s="6"/>
      <c r="BB94" s="6"/>
      <c r="BC94" s="6"/>
    </row>
    <row r="95" spans="2:55" s="7" customFormat="1" ht="15" customHeight="1">
      <c r="B95" s="26"/>
      <c r="C95" s="806" t="s">
        <v>136</v>
      </c>
      <c r="D95" s="807"/>
      <c r="E95" s="805"/>
      <c r="F95" s="778"/>
      <c r="G95" s="777"/>
      <c r="H95" s="778"/>
      <c r="I95" s="777"/>
      <c r="J95" s="778"/>
      <c r="K95" s="777"/>
      <c r="L95" s="778"/>
      <c r="M95" s="777"/>
      <c r="N95" s="778"/>
      <c r="O95" s="777"/>
      <c r="P95" s="778"/>
      <c r="Q95" s="777"/>
      <c r="R95" s="778"/>
      <c r="S95" s="777"/>
      <c r="T95" s="778"/>
      <c r="U95" s="777"/>
      <c r="V95" s="778"/>
      <c r="W95" s="791"/>
      <c r="X95" s="792"/>
      <c r="Y95" s="792"/>
      <c r="Z95" s="792"/>
      <c r="AA95" s="792"/>
      <c r="AB95" s="792"/>
      <c r="AC95" s="792"/>
      <c r="AD95" s="792"/>
      <c r="AE95" s="792"/>
      <c r="AF95" s="792"/>
      <c r="AG95" s="792"/>
      <c r="AH95" s="792"/>
      <c r="AI95" s="792"/>
      <c r="AJ95" s="792"/>
      <c r="AK95" s="793"/>
      <c r="AL95" s="25"/>
      <c r="AM95" s="16"/>
      <c r="AN95" s="16"/>
      <c r="AO95" s="16"/>
      <c r="AP95" s="16"/>
      <c r="AQ95" s="16"/>
      <c r="AR95" s="16"/>
      <c r="AS95" s="16"/>
      <c r="AT95" s="16"/>
      <c r="AU95" s="6"/>
      <c r="AV95" s="6"/>
      <c r="AW95" s="6"/>
      <c r="AX95" s="6"/>
      <c r="AY95" s="6"/>
      <c r="AZ95" s="6"/>
      <c r="BA95" s="6"/>
      <c r="BB95" s="6"/>
      <c r="BC95" s="6"/>
    </row>
    <row r="96" spans="2:55" s="7" customFormat="1" ht="15" customHeight="1">
      <c r="B96" s="26"/>
      <c r="C96" s="806" t="s">
        <v>117</v>
      </c>
      <c r="D96" s="807"/>
      <c r="E96" s="805"/>
      <c r="F96" s="778"/>
      <c r="G96" s="777"/>
      <c r="H96" s="778"/>
      <c r="I96" s="777"/>
      <c r="J96" s="778"/>
      <c r="K96" s="777"/>
      <c r="L96" s="778"/>
      <c r="M96" s="777"/>
      <c r="N96" s="778"/>
      <c r="O96" s="777"/>
      <c r="P96" s="778"/>
      <c r="Q96" s="777"/>
      <c r="R96" s="778"/>
      <c r="S96" s="777"/>
      <c r="T96" s="778"/>
      <c r="U96" s="777"/>
      <c r="V96" s="778"/>
      <c r="W96" s="791"/>
      <c r="X96" s="792"/>
      <c r="Y96" s="792"/>
      <c r="Z96" s="792"/>
      <c r="AA96" s="792"/>
      <c r="AB96" s="792"/>
      <c r="AC96" s="792"/>
      <c r="AD96" s="792"/>
      <c r="AE96" s="792"/>
      <c r="AF96" s="792"/>
      <c r="AG96" s="792"/>
      <c r="AH96" s="792"/>
      <c r="AI96" s="792"/>
      <c r="AJ96" s="792"/>
      <c r="AK96" s="793"/>
      <c r="AL96" s="25"/>
      <c r="AM96" s="16"/>
      <c r="AN96" s="6"/>
      <c r="AO96" s="6"/>
      <c r="AP96" s="6"/>
      <c r="AQ96" s="6"/>
      <c r="AR96" s="6"/>
      <c r="AS96" s="6"/>
      <c r="AT96" s="6"/>
      <c r="AU96" s="6"/>
      <c r="AV96" s="6"/>
      <c r="AW96" s="6"/>
      <c r="AX96" s="6"/>
      <c r="AY96" s="6"/>
      <c r="AZ96" s="6"/>
      <c r="BA96" s="6"/>
      <c r="BB96" s="6"/>
      <c r="BC96" s="6"/>
    </row>
    <row r="97" spans="2:63" s="7" customFormat="1" ht="15" customHeight="1">
      <c r="B97" s="26"/>
      <c r="C97" s="987" t="s">
        <v>121</v>
      </c>
      <c r="D97" s="988"/>
      <c r="E97" s="766"/>
      <c r="F97" s="757"/>
      <c r="G97" s="756"/>
      <c r="H97" s="757"/>
      <c r="I97" s="756"/>
      <c r="J97" s="757"/>
      <c r="K97" s="756"/>
      <c r="L97" s="757"/>
      <c r="M97" s="756"/>
      <c r="N97" s="757"/>
      <c r="O97" s="756"/>
      <c r="P97" s="757"/>
      <c r="Q97" s="756"/>
      <c r="R97" s="757"/>
      <c r="S97" s="756"/>
      <c r="T97" s="757"/>
      <c r="U97" s="756"/>
      <c r="V97" s="757"/>
      <c r="W97" s="791"/>
      <c r="X97" s="792"/>
      <c r="Y97" s="792"/>
      <c r="Z97" s="792"/>
      <c r="AA97" s="792"/>
      <c r="AB97" s="792"/>
      <c r="AC97" s="792"/>
      <c r="AD97" s="792"/>
      <c r="AE97" s="792"/>
      <c r="AF97" s="792"/>
      <c r="AG97" s="792"/>
      <c r="AH97" s="792"/>
      <c r="AI97" s="792"/>
      <c r="AJ97" s="792"/>
      <c r="AK97" s="793"/>
      <c r="AL97" s="25"/>
      <c r="AM97" s="16"/>
      <c r="AN97" s="6"/>
      <c r="AO97" s="6"/>
      <c r="AP97" s="6"/>
      <c r="AQ97" s="6"/>
      <c r="AR97" s="6"/>
      <c r="AS97" s="6"/>
      <c r="AT97" s="6"/>
      <c r="AU97" s="6"/>
      <c r="AV97" s="6"/>
      <c r="AW97" s="6"/>
      <c r="AX97" s="6"/>
      <c r="AY97" s="6"/>
      <c r="AZ97" s="6"/>
      <c r="BA97" s="6"/>
      <c r="BB97" s="6"/>
      <c r="BC97" s="6"/>
    </row>
    <row r="98" spans="2:63" s="7" customFormat="1" ht="15" customHeight="1" thickBot="1">
      <c r="B98" s="26"/>
      <c r="C98" s="989" t="s">
        <v>137</v>
      </c>
      <c r="D98" s="990"/>
      <c r="E98" s="767">
        <f>SUM(E93:F97)</f>
        <v>0</v>
      </c>
      <c r="F98" s="759"/>
      <c r="G98" s="758">
        <f>SUM(G93:H97)</f>
        <v>0</v>
      </c>
      <c r="H98" s="759"/>
      <c r="I98" s="758">
        <f>SUM(I93:J97)</f>
        <v>0</v>
      </c>
      <c r="J98" s="759"/>
      <c r="K98" s="758">
        <f>SUM(K93:L97)</f>
        <v>0</v>
      </c>
      <c r="L98" s="759"/>
      <c r="M98" s="758">
        <f>SUM(M93:N97)</f>
        <v>0</v>
      </c>
      <c r="N98" s="759"/>
      <c r="O98" s="758">
        <f>SUM(O93:P97)</f>
        <v>0</v>
      </c>
      <c r="P98" s="759"/>
      <c r="Q98" s="758">
        <f>SUM(Q93:R97)</f>
        <v>0</v>
      </c>
      <c r="R98" s="759"/>
      <c r="S98" s="758">
        <f>SUM(S93:T97)</f>
        <v>0</v>
      </c>
      <c r="T98" s="759"/>
      <c r="U98" s="758">
        <f>SUM(U93:V97)</f>
        <v>0</v>
      </c>
      <c r="V98" s="759"/>
      <c r="W98" s="781"/>
      <c r="X98" s="782"/>
      <c r="Y98" s="782"/>
      <c r="Z98" s="782"/>
      <c r="AA98" s="782"/>
      <c r="AB98" s="782"/>
      <c r="AC98" s="782"/>
      <c r="AD98" s="782"/>
      <c r="AE98" s="782"/>
      <c r="AF98" s="782"/>
      <c r="AG98" s="782"/>
      <c r="AH98" s="782"/>
      <c r="AI98" s="782"/>
      <c r="AJ98" s="782"/>
      <c r="AK98" s="783"/>
      <c r="AL98" s="25"/>
      <c r="AM98" s="16"/>
      <c r="AN98" s="6"/>
      <c r="AO98" s="6"/>
      <c r="AP98" s="6"/>
      <c r="AQ98" s="6"/>
      <c r="AR98" s="6"/>
      <c r="AS98" s="6"/>
      <c r="AT98" s="6"/>
      <c r="AU98" s="6"/>
      <c r="AV98" s="6"/>
      <c r="AW98" s="6"/>
      <c r="AX98" s="6"/>
      <c r="AY98" s="6"/>
      <c r="AZ98" s="6"/>
      <c r="BA98" s="6"/>
      <c r="BB98" s="6"/>
      <c r="BC98" s="6"/>
    </row>
    <row r="99" spans="2:63" s="7" customFormat="1" ht="20.100000000000001" customHeight="1" thickTop="1">
      <c r="B99" s="26"/>
      <c r="C99" s="174" t="s">
        <v>687</v>
      </c>
      <c r="D99" s="175"/>
      <c r="E99" s="175"/>
      <c r="F99" s="175"/>
      <c r="G99" s="175"/>
      <c r="H99" s="175"/>
      <c r="I99" s="175"/>
      <c r="J99" s="176"/>
      <c r="K99" s="176"/>
      <c r="L99" s="176"/>
      <c r="M99" s="176"/>
      <c r="N99" s="176"/>
      <c r="O99" s="176"/>
      <c r="P99" s="176"/>
      <c r="Q99" s="176"/>
      <c r="R99" s="176"/>
      <c r="S99" s="176"/>
      <c r="T99" s="176"/>
      <c r="U99" s="176"/>
      <c r="V99" s="176"/>
      <c r="W99" s="176"/>
      <c r="X99" s="176"/>
      <c r="Y99" s="176"/>
      <c r="Z99" s="176"/>
      <c r="AA99" s="176"/>
      <c r="AB99" s="176"/>
      <c r="AC99" s="176"/>
      <c r="AD99" s="176"/>
      <c r="AE99" s="176"/>
      <c r="AF99" s="176"/>
      <c r="AG99" s="176"/>
      <c r="AH99" s="176"/>
      <c r="AI99" s="176"/>
      <c r="AJ99" s="176"/>
      <c r="AK99" s="177"/>
      <c r="AL99" s="24"/>
      <c r="AM99" s="6"/>
      <c r="AN99" s="16"/>
      <c r="AO99" s="16"/>
      <c r="AP99" s="16"/>
      <c r="AQ99" s="17"/>
      <c r="AR99" s="17"/>
      <c r="AS99" s="17"/>
      <c r="AT99" s="17"/>
      <c r="AU99" s="17"/>
      <c r="AV99" s="17"/>
      <c r="AW99" s="17"/>
      <c r="AX99" s="17"/>
      <c r="AY99" s="17"/>
      <c r="AZ99" s="17"/>
      <c r="BA99" s="17"/>
      <c r="BB99" s="17"/>
      <c r="BC99" s="17"/>
    </row>
    <row r="100" spans="2:63" s="7" customFormat="1" ht="32.1" customHeight="1">
      <c r="B100" s="26"/>
      <c r="C100" s="473" t="s">
        <v>397</v>
      </c>
      <c r="D100" s="474"/>
      <c r="E100" s="475"/>
      <c r="F100" s="476"/>
      <c r="G100" s="476"/>
      <c r="H100" s="476"/>
      <c r="I100" s="476"/>
      <c r="J100" s="476"/>
      <c r="K100" s="476"/>
      <c r="L100" s="476"/>
      <c r="M100" s="476"/>
      <c r="N100" s="476"/>
      <c r="O100" s="476"/>
      <c r="P100" s="476"/>
      <c r="Q100" s="476"/>
      <c r="R100" s="476"/>
      <c r="S100" s="476"/>
      <c r="T100" s="476"/>
      <c r="U100" s="476"/>
      <c r="V100" s="476"/>
      <c r="W100" s="476"/>
      <c r="X100" s="476"/>
      <c r="Y100" s="476"/>
      <c r="Z100" s="476"/>
      <c r="AA100" s="476"/>
      <c r="AB100" s="476"/>
      <c r="AC100" s="476"/>
      <c r="AD100" s="476"/>
      <c r="AE100" s="476"/>
      <c r="AF100" s="476"/>
      <c r="AG100" s="476"/>
      <c r="AH100" s="476"/>
      <c r="AI100" s="476"/>
      <c r="AJ100" s="476"/>
      <c r="AK100" s="477"/>
      <c r="AL100" s="24"/>
      <c r="AM100" s="6"/>
      <c r="AN100" s="557" t="s">
        <v>435</v>
      </c>
      <c r="AO100" s="3"/>
      <c r="AP100" s="3"/>
      <c r="AQ100" s="2"/>
      <c r="AR100" s="2"/>
      <c r="AS100" s="2"/>
      <c r="AT100" s="2"/>
      <c r="AU100" s="2"/>
      <c r="AV100" s="2"/>
      <c r="AW100" s="2"/>
      <c r="AX100" s="2"/>
      <c r="AY100" s="2"/>
      <c r="AZ100" s="2"/>
      <c r="BA100" s="2"/>
      <c r="BB100" s="2"/>
      <c r="BC100" s="2"/>
      <c r="BD100" s="2"/>
      <c r="BE100" s="2"/>
      <c r="BF100" s="2"/>
      <c r="BG100" s="2"/>
      <c r="BH100" s="2"/>
      <c r="BI100" s="2"/>
      <c r="BJ100" s="2"/>
      <c r="BK100" s="2"/>
    </row>
    <row r="101" spans="2:63" s="7" customFormat="1" ht="32.1" customHeight="1">
      <c r="B101" s="26"/>
      <c r="C101" s="473"/>
      <c r="D101" s="474"/>
      <c r="E101" s="560"/>
      <c r="F101" s="561"/>
      <c r="G101" s="561"/>
      <c r="H101" s="561"/>
      <c r="I101" s="561"/>
      <c r="J101" s="561"/>
      <c r="K101" s="561"/>
      <c r="L101" s="561"/>
      <c r="M101" s="561"/>
      <c r="N101" s="561"/>
      <c r="O101" s="561"/>
      <c r="P101" s="561"/>
      <c r="Q101" s="561"/>
      <c r="R101" s="561"/>
      <c r="S101" s="561"/>
      <c r="T101" s="561"/>
      <c r="U101" s="561"/>
      <c r="V101" s="561"/>
      <c r="W101" s="561"/>
      <c r="X101" s="561"/>
      <c r="Y101" s="561"/>
      <c r="Z101" s="561"/>
      <c r="AA101" s="561"/>
      <c r="AB101" s="561"/>
      <c r="AC101" s="561"/>
      <c r="AD101" s="561"/>
      <c r="AE101" s="561"/>
      <c r="AF101" s="561"/>
      <c r="AG101" s="561"/>
      <c r="AH101" s="561"/>
      <c r="AI101" s="561"/>
      <c r="AJ101" s="561"/>
      <c r="AK101" s="562"/>
      <c r="AL101" s="24"/>
      <c r="AM101" s="6"/>
      <c r="AN101" s="558"/>
      <c r="AO101" s="3"/>
      <c r="AP101" s="3"/>
      <c r="AQ101" s="2"/>
      <c r="AR101" s="2"/>
      <c r="AS101" s="2"/>
      <c r="AT101" s="2"/>
      <c r="AU101" s="2"/>
      <c r="AV101" s="2"/>
      <c r="AW101" s="2"/>
      <c r="AX101" s="2"/>
      <c r="AY101" s="2"/>
      <c r="AZ101" s="2"/>
      <c r="BA101" s="2"/>
      <c r="BB101" s="2"/>
      <c r="BC101" s="2"/>
      <c r="BD101" s="2"/>
      <c r="BE101" s="2"/>
      <c r="BF101" s="2"/>
      <c r="BG101" s="2"/>
      <c r="BH101" s="2"/>
      <c r="BI101" s="2"/>
      <c r="BJ101" s="2"/>
      <c r="BK101" s="2"/>
    </row>
    <row r="102" spans="2:63" s="7" customFormat="1" ht="32.1" customHeight="1">
      <c r="B102" s="26"/>
      <c r="C102" s="473"/>
      <c r="D102" s="474"/>
      <c r="E102" s="563"/>
      <c r="F102" s="564"/>
      <c r="G102" s="564"/>
      <c r="H102" s="564"/>
      <c r="I102" s="564"/>
      <c r="J102" s="564"/>
      <c r="K102" s="564"/>
      <c r="L102" s="564"/>
      <c r="M102" s="564"/>
      <c r="N102" s="564"/>
      <c r="O102" s="564"/>
      <c r="P102" s="564"/>
      <c r="Q102" s="564"/>
      <c r="R102" s="564"/>
      <c r="S102" s="564"/>
      <c r="T102" s="564"/>
      <c r="U102" s="564"/>
      <c r="V102" s="564"/>
      <c r="W102" s="564"/>
      <c r="X102" s="564"/>
      <c r="Y102" s="564"/>
      <c r="Z102" s="564"/>
      <c r="AA102" s="564"/>
      <c r="AB102" s="564"/>
      <c r="AC102" s="564"/>
      <c r="AD102" s="564"/>
      <c r="AE102" s="564"/>
      <c r="AF102" s="564"/>
      <c r="AG102" s="564"/>
      <c r="AH102" s="564"/>
      <c r="AI102" s="564"/>
      <c r="AJ102" s="564"/>
      <c r="AK102" s="565"/>
      <c r="AL102" s="24"/>
      <c r="AM102" s="6"/>
      <c r="AN102" s="558"/>
      <c r="AO102" s="3"/>
      <c r="AP102" s="3"/>
      <c r="AQ102" s="2"/>
      <c r="AR102" s="2"/>
      <c r="AS102" s="2"/>
      <c r="AT102" s="2"/>
      <c r="AU102" s="2"/>
      <c r="AV102" s="2"/>
      <c r="AW102" s="2"/>
      <c r="AX102" s="2"/>
      <c r="AY102" s="2"/>
      <c r="AZ102" s="2"/>
      <c r="BA102" s="2"/>
      <c r="BB102" s="2"/>
      <c r="BC102" s="2"/>
      <c r="BD102" s="2"/>
      <c r="BE102" s="2"/>
      <c r="BF102" s="2"/>
      <c r="BG102" s="2"/>
      <c r="BH102" s="2"/>
      <c r="BI102" s="2"/>
      <c r="BJ102" s="2"/>
      <c r="BK102" s="2"/>
    </row>
    <row r="103" spans="2:63" s="7" customFormat="1" ht="32.1" customHeight="1">
      <c r="B103" s="26"/>
      <c r="C103" s="473"/>
      <c r="D103" s="474"/>
      <c r="E103" s="566"/>
      <c r="F103" s="567"/>
      <c r="G103" s="567"/>
      <c r="H103" s="567"/>
      <c r="I103" s="567"/>
      <c r="J103" s="567"/>
      <c r="K103" s="567"/>
      <c r="L103" s="567"/>
      <c r="M103" s="567"/>
      <c r="N103" s="567"/>
      <c r="O103" s="567"/>
      <c r="P103" s="567"/>
      <c r="Q103" s="567"/>
      <c r="R103" s="567"/>
      <c r="S103" s="567"/>
      <c r="T103" s="567"/>
      <c r="U103" s="567"/>
      <c r="V103" s="567"/>
      <c r="W103" s="567"/>
      <c r="X103" s="567"/>
      <c r="Y103" s="567"/>
      <c r="Z103" s="567"/>
      <c r="AA103" s="567"/>
      <c r="AB103" s="567"/>
      <c r="AC103" s="567"/>
      <c r="AD103" s="567"/>
      <c r="AE103" s="567"/>
      <c r="AF103" s="567"/>
      <c r="AG103" s="567"/>
      <c r="AH103" s="567"/>
      <c r="AI103" s="567"/>
      <c r="AJ103" s="567"/>
      <c r="AK103" s="568"/>
      <c r="AL103" s="24"/>
      <c r="AM103" s="6"/>
      <c r="AN103" s="558"/>
      <c r="AO103" s="2"/>
      <c r="AP103" s="2"/>
      <c r="AQ103" s="2"/>
      <c r="AR103" s="2"/>
      <c r="AS103" s="2"/>
      <c r="AT103" s="2"/>
      <c r="AU103" s="2"/>
      <c r="AV103" s="2"/>
      <c r="AW103" s="2"/>
      <c r="AX103" s="2"/>
      <c r="AY103" s="2"/>
      <c r="AZ103" s="2"/>
      <c r="BA103" s="2"/>
      <c r="BB103" s="2"/>
      <c r="BC103" s="2"/>
      <c r="BD103" s="2"/>
      <c r="BE103" s="2"/>
      <c r="BF103" s="2"/>
      <c r="BG103" s="2"/>
      <c r="BH103" s="2"/>
      <c r="BI103" s="2"/>
      <c r="BJ103" s="2"/>
      <c r="BK103" s="2"/>
    </row>
    <row r="104" spans="2:63" s="7" customFormat="1" ht="32.1" customHeight="1">
      <c r="B104" s="26"/>
      <c r="C104" s="569" t="s">
        <v>396</v>
      </c>
      <c r="D104" s="570"/>
      <c r="E104" s="575"/>
      <c r="F104" s="576"/>
      <c r="G104" s="576"/>
      <c r="H104" s="576"/>
      <c r="I104" s="576"/>
      <c r="J104" s="576"/>
      <c r="K104" s="576"/>
      <c r="L104" s="576"/>
      <c r="M104" s="576"/>
      <c r="N104" s="576"/>
      <c r="O104" s="576"/>
      <c r="P104" s="576"/>
      <c r="Q104" s="576"/>
      <c r="R104" s="576"/>
      <c r="S104" s="576"/>
      <c r="T104" s="576"/>
      <c r="U104" s="576"/>
      <c r="V104" s="576"/>
      <c r="W104" s="576"/>
      <c r="X104" s="576"/>
      <c r="Y104" s="576"/>
      <c r="Z104" s="576"/>
      <c r="AA104" s="576"/>
      <c r="AB104" s="576"/>
      <c r="AC104" s="576"/>
      <c r="AD104" s="576"/>
      <c r="AE104" s="576"/>
      <c r="AF104" s="576"/>
      <c r="AG104" s="576"/>
      <c r="AH104" s="576"/>
      <c r="AI104" s="576"/>
      <c r="AJ104" s="576"/>
      <c r="AK104" s="577"/>
      <c r="AL104" s="24"/>
      <c r="AM104" s="6"/>
      <c r="AN104" s="558"/>
      <c r="AO104" s="2"/>
      <c r="AP104" s="2"/>
      <c r="AQ104" s="2"/>
      <c r="AR104" s="2"/>
      <c r="AS104" s="2"/>
      <c r="AT104" s="2"/>
      <c r="AU104" s="2"/>
      <c r="AV104" s="2"/>
      <c r="AW104" s="2"/>
      <c r="AX104" s="2"/>
      <c r="AY104" s="2"/>
      <c r="AZ104" s="2"/>
      <c r="BA104" s="2"/>
      <c r="BB104" s="2"/>
      <c r="BC104" s="2"/>
      <c r="BD104" s="2"/>
      <c r="BE104" s="2"/>
      <c r="BF104" s="2"/>
      <c r="BG104" s="2"/>
      <c r="BH104" s="2"/>
      <c r="BI104" s="2"/>
      <c r="BJ104" s="2"/>
      <c r="BK104" s="2"/>
    </row>
    <row r="105" spans="2:63" s="7" customFormat="1" ht="32.1" customHeight="1">
      <c r="B105" s="26"/>
      <c r="C105" s="571"/>
      <c r="D105" s="572"/>
      <c r="E105" s="578"/>
      <c r="F105" s="579"/>
      <c r="G105" s="579"/>
      <c r="H105" s="579"/>
      <c r="I105" s="579"/>
      <c r="J105" s="579"/>
      <c r="K105" s="579"/>
      <c r="L105" s="579"/>
      <c r="M105" s="579"/>
      <c r="N105" s="579"/>
      <c r="O105" s="579"/>
      <c r="P105" s="579"/>
      <c r="Q105" s="579"/>
      <c r="R105" s="579"/>
      <c r="S105" s="579"/>
      <c r="T105" s="579"/>
      <c r="U105" s="579"/>
      <c r="V105" s="579"/>
      <c r="W105" s="579"/>
      <c r="X105" s="579"/>
      <c r="Y105" s="579"/>
      <c r="Z105" s="579"/>
      <c r="AA105" s="579"/>
      <c r="AB105" s="579"/>
      <c r="AC105" s="579"/>
      <c r="AD105" s="579"/>
      <c r="AE105" s="579"/>
      <c r="AF105" s="579"/>
      <c r="AG105" s="579"/>
      <c r="AH105" s="579"/>
      <c r="AI105" s="579"/>
      <c r="AJ105" s="579"/>
      <c r="AK105" s="580"/>
      <c r="AL105" s="24"/>
      <c r="AM105" s="6"/>
      <c r="AN105" s="558"/>
      <c r="AO105" s="2"/>
      <c r="AP105" s="2"/>
      <c r="AQ105" s="2"/>
      <c r="AR105" s="2"/>
      <c r="AS105" s="2"/>
      <c r="AT105" s="2"/>
      <c r="AU105" s="2"/>
      <c r="AV105" s="2"/>
      <c r="AW105" s="2"/>
      <c r="AX105" s="2"/>
      <c r="AY105" s="2"/>
      <c r="AZ105" s="2"/>
      <c r="BA105" s="2"/>
      <c r="BB105" s="2"/>
      <c r="BC105" s="2"/>
      <c r="BD105" s="2"/>
      <c r="BE105" s="2"/>
      <c r="BF105" s="2"/>
      <c r="BG105" s="2"/>
      <c r="BH105" s="2"/>
      <c r="BI105" s="2"/>
      <c r="BJ105" s="2"/>
      <c r="BK105" s="2"/>
    </row>
    <row r="106" spans="2:63" s="7" customFormat="1" ht="32.1" customHeight="1">
      <c r="B106" s="26"/>
      <c r="C106" s="571"/>
      <c r="D106" s="572"/>
      <c r="E106" s="578"/>
      <c r="F106" s="579"/>
      <c r="G106" s="579"/>
      <c r="H106" s="579"/>
      <c r="I106" s="579"/>
      <c r="J106" s="579"/>
      <c r="K106" s="579"/>
      <c r="L106" s="579"/>
      <c r="M106" s="579"/>
      <c r="N106" s="579"/>
      <c r="O106" s="579"/>
      <c r="P106" s="579"/>
      <c r="Q106" s="579"/>
      <c r="R106" s="579"/>
      <c r="S106" s="579"/>
      <c r="T106" s="579"/>
      <c r="U106" s="579"/>
      <c r="V106" s="579"/>
      <c r="W106" s="579"/>
      <c r="X106" s="579"/>
      <c r="Y106" s="579"/>
      <c r="Z106" s="579"/>
      <c r="AA106" s="579"/>
      <c r="AB106" s="579"/>
      <c r="AC106" s="579"/>
      <c r="AD106" s="579"/>
      <c r="AE106" s="579"/>
      <c r="AF106" s="579"/>
      <c r="AG106" s="579"/>
      <c r="AH106" s="579"/>
      <c r="AI106" s="579"/>
      <c r="AJ106" s="579"/>
      <c r="AK106" s="580"/>
      <c r="AL106" s="24"/>
      <c r="AM106" s="6"/>
      <c r="AN106" s="558"/>
      <c r="AO106" s="2"/>
      <c r="AP106" s="2"/>
      <c r="AQ106" s="2"/>
      <c r="AR106" s="2"/>
      <c r="AS106" s="2"/>
      <c r="AT106" s="2"/>
      <c r="AU106" s="2"/>
      <c r="AV106" s="2"/>
      <c r="AW106" s="2"/>
      <c r="AX106" s="2"/>
      <c r="AY106" s="2"/>
      <c r="AZ106" s="2"/>
      <c r="BA106" s="2"/>
      <c r="BB106" s="2"/>
      <c r="BC106" s="2"/>
      <c r="BD106" s="2"/>
      <c r="BE106" s="2"/>
      <c r="BF106" s="2"/>
      <c r="BG106" s="2"/>
      <c r="BH106" s="2"/>
      <c r="BI106" s="2"/>
      <c r="BJ106" s="2"/>
      <c r="BK106" s="2"/>
    </row>
    <row r="107" spans="2:63" s="7" customFormat="1" ht="32.1" customHeight="1">
      <c r="B107" s="26"/>
      <c r="C107" s="571"/>
      <c r="D107" s="572"/>
      <c r="E107" s="578"/>
      <c r="F107" s="579"/>
      <c r="G107" s="579"/>
      <c r="H107" s="579"/>
      <c r="I107" s="579"/>
      <c r="J107" s="579"/>
      <c r="K107" s="579"/>
      <c r="L107" s="579"/>
      <c r="M107" s="579"/>
      <c r="N107" s="579"/>
      <c r="O107" s="579"/>
      <c r="P107" s="579"/>
      <c r="Q107" s="579"/>
      <c r="R107" s="579"/>
      <c r="S107" s="579"/>
      <c r="T107" s="579"/>
      <c r="U107" s="579"/>
      <c r="V107" s="579"/>
      <c r="W107" s="579"/>
      <c r="X107" s="579"/>
      <c r="Y107" s="579"/>
      <c r="Z107" s="579"/>
      <c r="AA107" s="579"/>
      <c r="AB107" s="579"/>
      <c r="AC107" s="579"/>
      <c r="AD107" s="579"/>
      <c r="AE107" s="579"/>
      <c r="AF107" s="579"/>
      <c r="AG107" s="579"/>
      <c r="AH107" s="579"/>
      <c r="AI107" s="579"/>
      <c r="AJ107" s="579"/>
      <c r="AK107" s="580"/>
      <c r="AL107" s="24"/>
      <c r="AM107" s="6"/>
      <c r="AN107" s="558"/>
      <c r="AO107" s="2"/>
      <c r="AP107" s="2"/>
      <c r="AQ107" s="2"/>
      <c r="AR107" s="2"/>
      <c r="AS107" s="2"/>
      <c r="AT107" s="2"/>
      <c r="AU107" s="2"/>
      <c r="AV107" s="2"/>
      <c r="AW107" s="2"/>
      <c r="AX107" s="2"/>
      <c r="AY107" s="2"/>
      <c r="AZ107" s="2"/>
      <c r="BA107" s="2"/>
      <c r="BB107" s="2"/>
      <c r="BC107" s="2"/>
      <c r="BD107" s="2"/>
      <c r="BE107" s="2"/>
      <c r="BF107" s="2"/>
      <c r="BG107" s="2"/>
      <c r="BH107" s="2"/>
      <c r="BI107" s="2"/>
      <c r="BJ107" s="2"/>
      <c r="BK107" s="2"/>
    </row>
    <row r="108" spans="2:63" s="7" customFormat="1" ht="32.1" customHeight="1" thickBot="1">
      <c r="B108" s="26"/>
      <c r="C108" s="573"/>
      <c r="D108" s="574"/>
      <c r="E108" s="581"/>
      <c r="F108" s="582"/>
      <c r="G108" s="582"/>
      <c r="H108" s="582"/>
      <c r="I108" s="582"/>
      <c r="J108" s="582"/>
      <c r="K108" s="582"/>
      <c r="L108" s="582"/>
      <c r="M108" s="582"/>
      <c r="N108" s="582"/>
      <c r="O108" s="582"/>
      <c r="P108" s="582"/>
      <c r="Q108" s="582"/>
      <c r="R108" s="582"/>
      <c r="S108" s="582"/>
      <c r="T108" s="582"/>
      <c r="U108" s="582"/>
      <c r="V108" s="582"/>
      <c r="W108" s="582"/>
      <c r="X108" s="582"/>
      <c r="Y108" s="582"/>
      <c r="Z108" s="582"/>
      <c r="AA108" s="582"/>
      <c r="AB108" s="582"/>
      <c r="AC108" s="582"/>
      <c r="AD108" s="582"/>
      <c r="AE108" s="582"/>
      <c r="AF108" s="582"/>
      <c r="AG108" s="582"/>
      <c r="AH108" s="582"/>
      <c r="AI108" s="582"/>
      <c r="AJ108" s="582"/>
      <c r="AK108" s="583"/>
      <c r="AL108" s="24"/>
      <c r="AM108" s="6"/>
      <c r="AN108" s="559"/>
      <c r="AO108" s="2"/>
      <c r="AP108" s="2"/>
      <c r="AQ108" s="2"/>
      <c r="AR108" s="2"/>
      <c r="AS108" s="2"/>
      <c r="AT108" s="2"/>
      <c r="AU108" s="2"/>
      <c r="AV108" s="2"/>
      <c r="AW108" s="2"/>
      <c r="AX108" s="2"/>
      <c r="AY108" s="2"/>
      <c r="AZ108" s="2"/>
      <c r="BA108" s="2"/>
      <c r="BB108" s="2"/>
      <c r="BC108" s="2"/>
      <c r="BD108" s="2"/>
      <c r="BE108" s="2"/>
      <c r="BF108" s="2"/>
      <c r="BG108" s="2"/>
      <c r="BH108" s="2"/>
      <c r="BI108" s="2"/>
      <c r="BJ108" s="2"/>
      <c r="BK108" s="2"/>
    </row>
    <row r="109" spans="2:63" s="7" customFormat="1" ht="20.100000000000001" customHeight="1" thickTop="1">
      <c r="B109" s="26"/>
      <c r="C109" s="174" t="s">
        <v>468</v>
      </c>
      <c r="D109" s="175"/>
      <c r="E109" s="175"/>
      <c r="F109" s="175"/>
      <c r="G109" s="175"/>
      <c r="H109" s="175"/>
      <c r="I109" s="175"/>
      <c r="J109" s="76"/>
      <c r="K109" s="76"/>
      <c r="L109" s="76"/>
      <c r="M109" s="76"/>
      <c r="N109" s="76"/>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5"/>
      <c r="AL109" s="24"/>
      <c r="AM109" s="6"/>
      <c r="AN109" s="16"/>
      <c r="AO109" s="16"/>
      <c r="AP109" s="16"/>
      <c r="AQ109" s="17"/>
      <c r="AR109" s="17"/>
      <c r="AS109" s="17"/>
      <c r="AT109" s="17"/>
      <c r="AU109" s="17"/>
      <c r="AV109" s="17"/>
      <c r="AW109" s="17"/>
      <c r="AX109" s="17"/>
      <c r="AY109" s="17"/>
      <c r="AZ109" s="17"/>
      <c r="BA109" s="17"/>
      <c r="BB109" s="17"/>
      <c r="BC109" s="17"/>
    </row>
    <row r="110" spans="2:63" s="7" customFormat="1" ht="20.100000000000001" customHeight="1">
      <c r="B110" s="26"/>
      <c r="C110" s="762" t="s">
        <v>138</v>
      </c>
      <c r="D110" s="763"/>
      <c r="E110" s="763"/>
      <c r="F110" s="763"/>
      <c r="G110" s="763" t="s">
        <v>139</v>
      </c>
      <c r="H110" s="763"/>
      <c r="I110" s="763"/>
      <c r="J110" s="763"/>
      <c r="K110" s="763"/>
      <c r="L110" s="763"/>
      <c r="M110" s="763"/>
      <c r="N110" s="763"/>
      <c r="O110" s="763"/>
      <c r="P110" s="763"/>
      <c r="Q110" s="763"/>
      <c r="R110" s="761" t="s">
        <v>448</v>
      </c>
      <c r="S110" s="761"/>
      <c r="T110" s="761" t="s">
        <v>450</v>
      </c>
      <c r="U110" s="761"/>
      <c r="V110" s="761"/>
      <c r="W110" s="761" t="s">
        <v>140</v>
      </c>
      <c r="X110" s="761"/>
      <c r="Y110" s="761"/>
      <c r="Z110" s="761"/>
      <c r="AA110" s="761"/>
      <c r="AB110" s="761"/>
      <c r="AC110" s="1208" t="s">
        <v>141</v>
      </c>
      <c r="AD110" s="1209"/>
      <c r="AE110" s="1210"/>
      <c r="AF110" s="761" t="s">
        <v>142</v>
      </c>
      <c r="AG110" s="761"/>
      <c r="AH110" s="761"/>
      <c r="AI110" s="1176" t="s">
        <v>449</v>
      </c>
      <c r="AJ110" s="1177"/>
      <c r="AK110" s="1178"/>
      <c r="AL110" s="24"/>
      <c r="AM110" s="6"/>
      <c r="AR110" s="61"/>
      <c r="AS110" s="61"/>
      <c r="AT110" s="61"/>
      <c r="AU110" s="61"/>
      <c r="AV110" s="61"/>
      <c r="AW110" s="61"/>
      <c r="AX110" s="61"/>
      <c r="AY110" s="61"/>
      <c r="AZ110" s="61"/>
      <c r="BA110" s="61"/>
      <c r="BB110" s="61"/>
      <c r="BC110" s="61"/>
    </row>
    <row r="111" spans="2:63" ht="14.1" customHeight="1">
      <c r="B111" s="22"/>
      <c r="C111" s="707" t="s">
        <v>446</v>
      </c>
      <c r="D111" s="708"/>
      <c r="E111" s="741" t="s">
        <v>143</v>
      </c>
      <c r="F111" s="742"/>
      <c r="G111" s="745" t="s">
        <v>144</v>
      </c>
      <c r="H111" s="745"/>
      <c r="I111" s="746" t="s">
        <v>153</v>
      </c>
      <c r="J111" s="746"/>
      <c r="K111" s="746"/>
      <c r="L111" s="746"/>
      <c r="M111" s="746"/>
      <c r="N111" s="746"/>
      <c r="O111" s="746"/>
      <c r="P111" s="746"/>
      <c r="Q111" s="746"/>
      <c r="R111" s="754"/>
      <c r="S111" s="755"/>
      <c r="T111" s="1223">
        <v>400</v>
      </c>
      <c r="U111" s="1224"/>
      <c r="V111" s="1225"/>
      <c r="W111" s="1229">
        <f>SUM(T111:U115)</f>
        <v>2320</v>
      </c>
      <c r="X111" s="1229"/>
      <c r="Y111" s="1229"/>
      <c r="Z111" s="1214">
        <f>SUM(W111:Y117)</f>
        <v>5200</v>
      </c>
      <c r="AA111" s="1215"/>
      <c r="AB111" s="1216"/>
      <c r="AC111" s="1190">
        <v>1100</v>
      </c>
      <c r="AD111" s="1191"/>
      <c r="AE111" s="1211"/>
      <c r="AF111" s="715">
        <f>SUM(Z111:AD117)</f>
        <v>6300</v>
      </c>
      <c r="AG111" s="715"/>
      <c r="AH111" s="715"/>
      <c r="AI111" s="1190"/>
      <c r="AJ111" s="1191"/>
      <c r="AK111" s="1192"/>
      <c r="AL111" s="23"/>
      <c r="AN111" s="2"/>
    </row>
    <row r="112" spans="2:63" ht="14.1" customHeight="1">
      <c r="B112" s="22"/>
      <c r="C112" s="709"/>
      <c r="D112" s="710"/>
      <c r="E112" s="743"/>
      <c r="F112" s="744"/>
      <c r="G112" s="713"/>
      <c r="H112" s="713"/>
      <c r="I112" s="711" t="s">
        <v>458</v>
      </c>
      <c r="J112" s="711"/>
      <c r="K112" s="711"/>
      <c r="L112" s="711"/>
      <c r="M112" s="711"/>
      <c r="N112" s="711"/>
      <c r="O112" s="711"/>
      <c r="P112" s="711"/>
      <c r="Q112" s="711"/>
      <c r="R112" s="771"/>
      <c r="S112" s="772"/>
      <c r="T112" s="1226">
        <v>1100</v>
      </c>
      <c r="U112" s="1227"/>
      <c r="V112" s="1228"/>
      <c r="W112" s="727"/>
      <c r="X112" s="727"/>
      <c r="Y112" s="727"/>
      <c r="Z112" s="1217"/>
      <c r="AA112" s="1218"/>
      <c r="AB112" s="1219"/>
      <c r="AC112" s="1193"/>
      <c r="AD112" s="1194"/>
      <c r="AE112" s="1212"/>
      <c r="AF112" s="716"/>
      <c r="AG112" s="716"/>
      <c r="AH112" s="716"/>
      <c r="AI112" s="1193"/>
      <c r="AJ112" s="1194"/>
      <c r="AK112" s="1195"/>
      <c r="AL112" s="23"/>
      <c r="AN112" s="2"/>
    </row>
    <row r="113" spans="2:40" ht="14.1" customHeight="1">
      <c r="B113" s="22"/>
      <c r="C113" s="709"/>
      <c r="D113" s="710"/>
      <c r="E113" s="719" t="s">
        <v>447</v>
      </c>
      <c r="F113" s="720"/>
      <c r="G113" s="713"/>
      <c r="H113" s="713"/>
      <c r="I113" s="711" t="s">
        <v>146</v>
      </c>
      <c r="J113" s="711"/>
      <c r="K113" s="711"/>
      <c r="L113" s="711"/>
      <c r="M113" s="711"/>
      <c r="N113" s="711"/>
      <c r="O113" s="711"/>
      <c r="P113" s="711"/>
      <c r="Q113" s="711"/>
      <c r="R113" s="764"/>
      <c r="S113" s="765"/>
      <c r="T113" s="1226">
        <v>150</v>
      </c>
      <c r="U113" s="1227"/>
      <c r="V113" s="1228"/>
      <c r="W113" s="727"/>
      <c r="X113" s="727"/>
      <c r="Y113" s="727"/>
      <c r="Z113" s="1217"/>
      <c r="AA113" s="1218"/>
      <c r="AB113" s="1219"/>
      <c r="AC113" s="1193"/>
      <c r="AD113" s="1194"/>
      <c r="AE113" s="1212"/>
      <c r="AF113" s="716"/>
      <c r="AG113" s="716"/>
      <c r="AH113" s="716"/>
      <c r="AI113" s="1193"/>
      <c r="AJ113" s="1194"/>
      <c r="AK113" s="1195"/>
      <c r="AL113" s="23"/>
      <c r="AN113" s="2"/>
    </row>
    <row r="114" spans="2:40" ht="14.1" customHeight="1">
      <c r="B114" s="22"/>
      <c r="C114" s="709"/>
      <c r="D114" s="710"/>
      <c r="E114" s="719"/>
      <c r="F114" s="720"/>
      <c r="G114" s="713"/>
      <c r="H114" s="713"/>
      <c r="I114" s="711" t="s">
        <v>154</v>
      </c>
      <c r="J114" s="711"/>
      <c r="K114" s="711"/>
      <c r="L114" s="711"/>
      <c r="M114" s="711"/>
      <c r="N114" s="711"/>
      <c r="O114" s="711"/>
      <c r="P114" s="711"/>
      <c r="Q114" s="711"/>
      <c r="R114" s="764">
        <v>20</v>
      </c>
      <c r="S114" s="765"/>
      <c r="T114" s="1226">
        <v>400</v>
      </c>
      <c r="U114" s="1227"/>
      <c r="V114" s="1228"/>
      <c r="W114" s="727"/>
      <c r="X114" s="727"/>
      <c r="Y114" s="727"/>
      <c r="Z114" s="1217"/>
      <c r="AA114" s="1218"/>
      <c r="AB114" s="1219"/>
      <c r="AC114" s="1193"/>
      <c r="AD114" s="1194"/>
      <c r="AE114" s="1212"/>
      <c r="AF114" s="716"/>
      <c r="AG114" s="716"/>
      <c r="AH114" s="716"/>
      <c r="AI114" s="1193"/>
      <c r="AJ114" s="1194"/>
      <c r="AK114" s="1195"/>
      <c r="AL114" s="23"/>
      <c r="AN114" s="2"/>
    </row>
    <row r="115" spans="2:40" ht="14.1" customHeight="1">
      <c r="B115" s="22"/>
      <c r="C115" s="709"/>
      <c r="D115" s="710"/>
      <c r="E115" s="719"/>
      <c r="F115" s="720"/>
      <c r="G115" s="713"/>
      <c r="H115" s="713"/>
      <c r="I115" s="711" t="s">
        <v>459</v>
      </c>
      <c r="J115" s="711"/>
      <c r="K115" s="711"/>
      <c r="L115" s="711"/>
      <c r="M115" s="711"/>
      <c r="N115" s="711"/>
      <c r="O115" s="711"/>
      <c r="P115" s="711"/>
      <c r="Q115" s="711"/>
      <c r="R115" s="764"/>
      <c r="S115" s="765"/>
      <c r="T115" s="1226">
        <v>270</v>
      </c>
      <c r="U115" s="1227"/>
      <c r="V115" s="1228"/>
      <c r="W115" s="727"/>
      <c r="X115" s="727"/>
      <c r="Y115" s="727"/>
      <c r="Z115" s="1217"/>
      <c r="AA115" s="1218"/>
      <c r="AB115" s="1219"/>
      <c r="AC115" s="1193"/>
      <c r="AD115" s="1194"/>
      <c r="AE115" s="1212"/>
      <c r="AF115" s="716"/>
      <c r="AG115" s="716"/>
      <c r="AH115" s="716"/>
      <c r="AI115" s="1193"/>
      <c r="AJ115" s="1194"/>
      <c r="AK115" s="1195"/>
      <c r="AL115" s="23"/>
      <c r="AN115" s="2"/>
    </row>
    <row r="116" spans="2:40" ht="14.1" customHeight="1">
      <c r="B116" s="22"/>
      <c r="C116" s="709"/>
      <c r="D116" s="710"/>
      <c r="E116" s="719"/>
      <c r="F116" s="720"/>
      <c r="G116" s="713" t="s">
        <v>150</v>
      </c>
      <c r="H116" s="713"/>
      <c r="I116" s="711" t="s">
        <v>457</v>
      </c>
      <c r="J116" s="711"/>
      <c r="K116" s="711"/>
      <c r="L116" s="711"/>
      <c r="M116" s="711"/>
      <c r="N116" s="711"/>
      <c r="O116" s="711"/>
      <c r="P116" s="711"/>
      <c r="Q116" s="711"/>
      <c r="R116" s="764">
        <v>120</v>
      </c>
      <c r="S116" s="765"/>
      <c r="T116" s="1226">
        <v>2880</v>
      </c>
      <c r="U116" s="1227"/>
      <c r="V116" s="1228"/>
      <c r="W116" s="727">
        <f>SUM(T116:U117)</f>
        <v>2880</v>
      </c>
      <c r="X116" s="727"/>
      <c r="Y116" s="727"/>
      <c r="Z116" s="1217"/>
      <c r="AA116" s="1218"/>
      <c r="AB116" s="1219"/>
      <c r="AC116" s="1193"/>
      <c r="AD116" s="1194"/>
      <c r="AE116" s="1212"/>
      <c r="AF116" s="716"/>
      <c r="AG116" s="716"/>
      <c r="AH116" s="716"/>
      <c r="AI116" s="1193"/>
      <c r="AJ116" s="1194"/>
      <c r="AK116" s="1195"/>
      <c r="AL116" s="23"/>
      <c r="AN116" s="2"/>
    </row>
    <row r="117" spans="2:40" ht="14.1" customHeight="1">
      <c r="B117" s="22"/>
      <c r="C117" s="709"/>
      <c r="D117" s="710"/>
      <c r="E117" s="721"/>
      <c r="F117" s="722"/>
      <c r="G117" s="714"/>
      <c r="H117" s="714"/>
      <c r="I117" s="723"/>
      <c r="J117" s="723"/>
      <c r="K117" s="723"/>
      <c r="L117" s="723"/>
      <c r="M117" s="723"/>
      <c r="N117" s="723"/>
      <c r="O117" s="723"/>
      <c r="P117" s="723"/>
      <c r="Q117" s="723"/>
      <c r="R117" s="773"/>
      <c r="S117" s="774"/>
      <c r="T117" s="1230"/>
      <c r="U117" s="1231"/>
      <c r="V117" s="1232"/>
      <c r="W117" s="728"/>
      <c r="X117" s="728"/>
      <c r="Y117" s="728"/>
      <c r="Z117" s="1220"/>
      <c r="AA117" s="1221"/>
      <c r="AB117" s="1222"/>
      <c r="AC117" s="1196"/>
      <c r="AD117" s="1197"/>
      <c r="AE117" s="1213"/>
      <c r="AF117" s="717"/>
      <c r="AG117" s="717"/>
      <c r="AH117" s="717"/>
      <c r="AI117" s="1196"/>
      <c r="AJ117" s="1197"/>
      <c r="AK117" s="1198"/>
      <c r="AL117" s="23"/>
      <c r="AN117" s="2"/>
    </row>
    <row r="118" spans="2:40" ht="14.1" customHeight="1">
      <c r="B118" s="22"/>
      <c r="C118" s="709"/>
      <c r="D118" s="710"/>
      <c r="E118" s="741" t="s">
        <v>454</v>
      </c>
      <c r="F118" s="742"/>
      <c r="G118" s="745" t="s">
        <v>144</v>
      </c>
      <c r="H118" s="745"/>
      <c r="I118" s="981" t="s">
        <v>145</v>
      </c>
      <c r="J118" s="982"/>
      <c r="K118" s="982"/>
      <c r="L118" s="982"/>
      <c r="M118" s="982"/>
      <c r="N118" s="982"/>
      <c r="O118" s="982"/>
      <c r="P118" s="982"/>
      <c r="Q118" s="983"/>
      <c r="R118" s="747"/>
      <c r="S118" s="747"/>
      <c r="T118" s="729">
        <v>200</v>
      </c>
      <c r="U118" s="729"/>
      <c r="V118" s="729"/>
      <c r="W118" s="1229">
        <f>SUM(T118:U122)</f>
        <v>1400</v>
      </c>
      <c r="X118" s="1229"/>
      <c r="Y118" s="1229"/>
      <c r="Z118" s="1214">
        <f t="shared" ref="Z118" si="0">SUM(W118:Y124)</f>
        <v>1820</v>
      </c>
      <c r="AA118" s="1215"/>
      <c r="AB118" s="1216"/>
      <c r="AC118" s="1190"/>
      <c r="AD118" s="1191"/>
      <c r="AE118" s="1211"/>
      <c r="AF118" s="715">
        <f>SUM(Z118:AD124)</f>
        <v>1820</v>
      </c>
      <c r="AG118" s="715"/>
      <c r="AH118" s="715"/>
      <c r="AI118" s="1199" t="s">
        <v>675</v>
      </c>
      <c r="AJ118" s="1200"/>
      <c r="AK118" s="1201"/>
      <c r="AL118" s="23"/>
      <c r="AN118" s="2"/>
    </row>
    <row r="119" spans="2:40" ht="14.1" customHeight="1">
      <c r="B119" s="22"/>
      <c r="C119" s="709"/>
      <c r="D119" s="710"/>
      <c r="E119" s="743"/>
      <c r="F119" s="744"/>
      <c r="G119" s="713"/>
      <c r="H119" s="713"/>
      <c r="I119" s="748" t="s">
        <v>146</v>
      </c>
      <c r="J119" s="749"/>
      <c r="K119" s="749"/>
      <c r="L119" s="749"/>
      <c r="M119" s="749"/>
      <c r="N119" s="749"/>
      <c r="O119" s="749"/>
      <c r="P119" s="749"/>
      <c r="Q119" s="750"/>
      <c r="R119" s="718"/>
      <c r="S119" s="718"/>
      <c r="T119" s="725">
        <v>150</v>
      </c>
      <c r="U119" s="725"/>
      <c r="V119" s="725"/>
      <c r="W119" s="727"/>
      <c r="X119" s="727"/>
      <c r="Y119" s="727"/>
      <c r="Z119" s="1217"/>
      <c r="AA119" s="1218"/>
      <c r="AB119" s="1219"/>
      <c r="AC119" s="1193"/>
      <c r="AD119" s="1194"/>
      <c r="AE119" s="1212"/>
      <c r="AF119" s="716"/>
      <c r="AG119" s="716"/>
      <c r="AH119" s="716"/>
      <c r="AI119" s="1202"/>
      <c r="AJ119" s="1203"/>
      <c r="AK119" s="1204"/>
      <c r="AL119" s="23"/>
      <c r="AN119" s="2"/>
    </row>
    <row r="120" spans="2:40" ht="14.1" customHeight="1">
      <c r="B120" s="22"/>
      <c r="C120" s="709"/>
      <c r="D120" s="710"/>
      <c r="E120" s="719" t="s">
        <v>147</v>
      </c>
      <c r="F120" s="720"/>
      <c r="G120" s="713"/>
      <c r="H120" s="713"/>
      <c r="I120" s="748" t="s">
        <v>148</v>
      </c>
      <c r="J120" s="749"/>
      <c r="K120" s="749"/>
      <c r="L120" s="749"/>
      <c r="M120" s="749"/>
      <c r="N120" s="749"/>
      <c r="O120" s="749"/>
      <c r="P120" s="749"/>
      <c r="Q120" s="750"/>
      <c r="R120" s="712"/>
      <c r="S120" s="712"/>
      <c r="T120" s="725">
        <v>700</v>
      </c>
      <c r="U120" s="725"/>
      <c r="V120" s="725"/>
      <c r="W120" s="727"/>
      <c r="X120" s="727"/>
      <c r="Y120" s="727"/>
      <c r="Z120" s="1217"/>
      <c r="AA120" s="1218"/>
      <c r="AB120" s="1219"/>
      <c r="AC120" s="1193"/>
      <c r="AD120" s="1194"/>
      <c r="AE120" s="1212"/>
      <c r="AF120" s="716"/>
      <c r="AG120" s="716"/>
      <c r="AH120" s="716"/>
      <c r="AI120" s="1202"/>
      <c r="AJ120" s="1203"/>
      <c r="AK120" s="1204"/>
      <c r="AL120" s="23"/>
      <c r="AN120" s="2"/>
    </row>
    <row r="121" spans="2:40" ht="14.1" customHeight="1">
      <c r="B121" s="22"/>
      <c r="C121" s="709"/>
      <c r="D121" s="710"/>
      <c r="E121" s="719"/>
      <c r="F121" s="720"/>
      <c r="G121" s="713"/>
      <c r="H121" s="713"/>
      <c r="I121" s="748" t="s">
        <v>149</v>
      </c>
      <c r="J121" s="749"/>
      <c r="K121" s="749"/>
      <c r="L121" s="749"/>
      <c r="M121" s="749"/>
      <c r="N121" s="749"/>
      <c r="O121" s="749"/>
      <c r="P121" s="749"/>
      <c r="Q121" s="750"/>
      <c r="R121" s="712"/>
      <c r="S121" s="712"/>
      <c r="T121" s="725">
        <v>60</v>
      </c>
      <c r="U121" s="725"/>
      <c r="V121" s="725"/>
      <c r="W121" s="727"/>
      <c r="X121" s="727"/>
      <c r="Y121" s="727"/>
      <c r="Z121" s="1217"/>
      <c r="AA121" s="1218"/>
      <c r="AB121" s="1219"/>
      <c r="AC121" s="1193"/>
      <c r="AD121" s="1194"/>
      <c r="AE121" s="1212"/>
      <c r="AF121" s="716"/>
      <c r="AG121" s="716"/>
      <c r="AH121" s="716"/>
      <c r="AI121" s="1202"/>
      <c r="AJ121" s="1203"/>
      <c r="AK121" s="1204"/>
      <c r="AL121" s="23"/>
      <c r="AN121" s="2"/>
    </row>
    <row r="122" spans="2:40" ht="14.1" customHeight="1">
      <c r="B122" s="22"/>
      <c r="C122" s="709"/>
      <c r="D122" s="710"/>
      <c r="E122" s="719"/>
      <c r="F122" s="720"/>
      <c r="G122" s="713"/>
      <c r="H122" s="713"/>
      <c r="I122" s="748" t="s">
        <v>451</v>
      </c>
      <c r="J122" s="749"/>
      <c r="K122" s="749"/>
      <c r="L122" s="749"/>
      <c r="M122" s="749"/>
      <c r="N122" s="749"/>
      <c r="O122" s="749"/>
      <c r="P122" s="749"/>
      <c r="Q122" s="750"/>
      <c r="R122" s="712"/>
      <c r="S122" s="712"/>
      <c r="T122" s="725">
        <v>290</v>
      </c>
      <c r="U122" s="725"/>
      <c r="V122" s="725"/>
      <c r="W122" s="727"/>
      <c r="X122" s="727"/>
      <c r="Y122" s="727"/>
      <c r="Z122" s="1217"/>
      <c r="AA122" s="1218"/>
      <c r="AB122" s="1219"/>
      <c r="AC122" s="1193"/>
      <c r="AD122" s="1194"/>
      <c r="AE122" s="1212"/>
      <c r="AF122" s="716"/>
      <c r="AG122" s="716"/>
      <c r="AH122" s="716"/>
      <c r="AI122" s="1202"/>
      <c r="AJ122" s="1203"/>
      <c r="AK122" s="1204"/>
      <c r="AL122" s="23"/>
      <c r="AN122" s="2"/>
    </row>
    <row r="123" spans="2:40" ht="14.1" customHeight="1">
      <c r="B123" s="22"/>
      <c r="C123" s="709"/>
      <c r="D123" s="710"/>
      <c r="E123" s="719"/>
      <c r="F123" s="720"/>
      <c r="G123" s="713" t="s">
        <v>150</v>
      </c>
      <c r="H123" s="713"/>
      <c r="I123" s="748" t="s">
        <v>151</v>
      </c>
      <c r="J123" s="749"/>
      <c r="K123" s="749"/>
      <c r="L123" s="749"/>
      <c r="M123" s="749"/>
      <c r="N123" s="749"/>
      <c r="O123" s="749"/>
      <c r="P123" s="749"/>
      <c r="Q123" s="750"/>
      <c r="R123" s="712" t="s">
        <v>453</v>
      </c>
      <c r="S123" s="712"/>
      <c r="T123" s="725">
        <v>130</v>
      </c>
      <c r="U123" s="725"/>
      <c r="V123" s="725"/>
      <c r="W123" s="727">
        <f>SUM(T123:U124)</f>
        <v>420</v>
      </c>
      <c r="X123" s="727"/>
      <c r="Y123" s="727"/>
      <c r="Z123" s="1217"/>
      <c r="AA123" s="1218"/>
      <c r="AB123" s="1219"/>
      <c r="AC123" s="1193"/>
      <c r="AD123" s="1194"/>
      <c r="AE123" s="1212"/>
      <c r="AF123" s="716"/>
      <c r="AG123" s="716"/>
      <c r="AH123" s="716"/>
      <c r="AI123" s="1202"/>
      <c r="AJ123" s="1203"/>
      <c r="AK123" s="1204"/>
      <c r="AL123" s="23"/>
      <c r="AN123" s="2"/>
    </row>
    <row r="124" spans="2:40" ht="14.1" customHeight="1">
      <c r="B124" s="22"/>
      <c r="C124" s="709"/>
      <c r="D124" s="710"/>
      <c r="E124" s="721"/>
      <c r="F124" s="722"/>
      <c r="G124" s="714"/>
      <c r="H124" s="714"/>
      <c r="I124" s="751" t="s">
        <v>452</v>
      </c>
      <c r="J124" s="752"/>
      <c r="K124" s="752"/>
      <c r="L124" s="752"/>
      <c r="M124" s="752"/>
      <c r="N124" s="752"/>
      <c r="O124" s="752"/>
      <c r="P124" s="752"/>
      <c r="Q124" s="753"/>
      <c r="R124" s="724" t="s">
        <v>453</v>
      </c>
      <c r="S124" s="724"/>
      <c r="T124" s="726">
        <v>290</v>
      </c>
      <c r="U124" s="726"/>
      <c r="V124" s="726"/>
      <c r="W124" s="728"/>
      <c r="X124" s="728"/>
      <c r="Y124" s="728"/>
      <c r="Z124" s="1220"/>
      <c r="AA124" s="1221"/>
      <c r="AB124" s="1222"/>
      <c r="AC124" s="1196"/>
      <c r="AD124" s="1197"/>
      <c r="AE124" s="1213"/>
      <c r="AF124" s="717"/>
      <c r="AG124" s="717"/>
      <c r="AH124" s="717"/>
      <c r="AI124" s="1205"/>
      <c r="AJ124" s="1206"/>
      <c r="AK124" s="1207"/>
      <c r="AL124" s="23"/>
      <c r="AN124" s="2"/>
    </row>
    <row r="125" spans="2:40" ht="14.1" customHeight="1">
      <c r="B125" s="22"/>
      <c r="C125" s="709"/>
      <c r="D125" s="710"/>
      <c r="E125" s="741" t="s">
        <v>455</v>
      </c>
      <c r="F125" s="742"/>
      <c r="G125" s="745" t="s">
        <v>144</v>
      </c>
      <c r="H125" s="745"/>
      <c r="I125" s="746" t="s">
        <v>152</v>
      </c>
      <c r="J125" s="746"/>
      <c r="K125" s="746"/>
      <c r="L125" s="746"/>
      <c r="M125" s="746"/>
      <c r="N125" s="746"/>
      <c r="O125" s="746"/>
      <c r="P125" s="746"/>
      <c r="Q125" s="746"/>
      <c r="R125" s="747"/>
      <c r="S125" s="747"/>
      <c r="T125" s="729">
        <v>600</v>
      </c>
      <c r="U125" s="729"/>
      <c r="V125" s="729"/>
      <c r="W125" s="1229">
        <f>SUM(T125:U129)</f>
        <v>920</v>
      </c>
      <c r="X125" s="1229"/>
      <c r="Y125" s="1229"/>
      <c r="Z125" s="1214">
        <f t="shared" ref="Z125" si="1">SUM(W125:Y131)</f>
        <v>3800</v>
      </c>
      <c r="AA125" s="1215"/>
      <c r="AB125" s="1216"/>
      <c r="AC125" s="1190">
        <v>1100</v>
      </c>
      <c r="AD125" s="1191"/>
      <c r="AE125" s="1211"/>
      <c r="AF125" s="715">
        <f>SUM(Z125:AD131)</f>
        <v>4900</v>
      </c>
      <c r="AG125" s="715"/>
      <c r="AH125" s="715"/>
      <c r="AI125" s="1190"/>
      <c r="AJ125" s="1191"/>
      <c r="AK125" s="1192"/>
      <c r="AL125" s="23"/>
      <c r="AN125" s="2"/>
    </row>
    <row r="126" spans="2:40" ht="14.1" customHeight="1">
      <c r="B126" s="22"/>
      <c r="C126" s="709"/>
      <c r="D126" s="710"/>
      <c r="E126" s="743"/>
      <c r="F126" s="744"/>
      <c r="G126" s="713"/>
      <c r="H126" s="713"/>
      <c r="I126" s="711"/>
      <c r="J126" s="711"/>
      <c r="K126" s="711"/>
      <c r="L126" s="711"/>
      <c r="M126" s="711"/>
      <c r="N126" s="711"/>
      <c r="O126" s="711"/>
      <c r="P126" s="711"/>
      <c r="Q126" s="711"/>
      <c r="R126" s="718"/>
      <c r="S126" s="718"/>
      <c r="T126" s="725"/>
      <c r="U126" s="725"/>
      <c r="V126" s="725"/>
      <c r="W126" s="727"/>
      <c r="X126" s="727"/>
      <c r="Y126" s="727"/>
      <c r="Z126" s="1217"/>
      <c r="AA126" s="1218"/>
      <c r="AB126" s="1219"/>
      <c r="AC126" s="1193"/>
      <c r="AD126" s="1194"/>
      <c r="AE126" s="1212"/>
      <c r="AF126" s="716"/>
      <c r="AG126" s="716"/>
      <c r="AH126" s="716"/>
      <c r="AI126" s="1193"/>
      <c r="AJ126" s="1194"/>
      <c r="AK126" s="1195"/>
      <c r="AL126" s="23"/>
      <c r="AN126" s="2"/>
    </row>
    <row r="127" spans="2:40" ht="14.1" customHeight="1">
      <c r="B127" s="22"/>
      <c r="C127" s="709"/>
      <c r="D127" s="710"/>
      <c r="E127" s="719" t="s">
        <v>456</v>
      </c>
      <c r="F127" s="720"/>
      <c r="G127" s="713"/>
      <c r="H127" s="713"/>
      <c r="I127" s="711"/>
      <c r="J127" s="711"/>
      <c r="K127" s="711"/>
      <c r="L127" s="711"/>
      <c r="M127" s="711"/>
      <c r="N127" s="711"/>
      <c r="O127" s="711"/>
      <c r="P127" s="711"/>
      <c r="Q127" s="711"/>
      <c r="R127" s="712"/>
      <c r="S127" s="712"/>
      <c r="T127" s="725"/>
      <c r="U127" s="725"/>
      <c r="V127" s="725"/>
      <c r="W127" s="727"/>
      <c r="X127" s="727"/>
      <c r="Y127" s="727"/>
      <c r="Z127" s="1217"/>
      <c r="AA127" s="1218"/>
      <c r="AB127" s="1219"/>
      <c r="AC127" s="1193"/>
      <c r="AD127" s="1194"/>
      <c r="AE127" s="1212"/>
      <c r="AF127" s="716"/>
      <c r="AG127" s="716"/>
      <c r="AH127" s="716"/>
      <c r="AI127" s="1193"/>
      <c r="AJ127" s="1194"/>
      <c r="AK127" s="1195"/>
      <c r="AL127" s="23"/>
      <c r="AN127" s="2"/>
    </row>
    <row r="128" spans="2:40" ht="14.1" customHeight="1">
      <c r="B128" s="22"/>
      <c r="C128" s="709"/>
      <c r="D128" s="710"/>
      <c r="E128" s="719"/>
      <c r="F128" s="720"/>
      <c r="G128" s="713"/>
      <c r="H128" s="713"/>
      <c r="I128" s="711" t="s">
        <v>155</v>
      </c>
      <c r="J128" s="711"/>
      <c r="K128" s="711"/>
      <c r="L128" s="711"/>
      <c r="M128" s="711"/>
      <c r="N128" s="711"/>
      <c r="O128" s="711"/>
      <c r="P128" s="711"/>
      <c r="Q128" s="711"/>
      <c r="R128" s="712"/>
      <c r="S128" s="712"/>
      <c r="T128" s="725">
        <v>320</v>
      </c>
      <c r="U128" s="725"/>
      <c r="V128" s="725"/>
      <c r="W128" s="727"/>
      <c r="X128" s="727"/>
      <c r="Y128" s="727"/>
      <c r="Z128" s="1217"/>
      <c r="AA128" s="1218"/>
      <c r="AB128" s="1219"/>
      <c r="AC128" s="1193"/>
      <c r="AD128" s="1194"/>
      <c r="AE128" s="1212"/>
      <c r="AF128" s="716"/>
      <c r="AG128" s="716"/>
      <c r="AH128" s="716"/>
      <c r="AI128" s="1193"/>
      <c r="AJ128" s="1194"/>
      <c r="AK128" s="1195"/>
      <c r="AL128" s="23"/>
      <c r="AN128" s="2"/>
    </row>
    <row r="129" spans="2:40" ht="14.1" customHeight="1">
      <c r="B129" s="22"/>
      <c r="C129" s="709"/>
      <c r="D129" s="710"/>
      <c r="E129" s="719"/>
      <c r="F129" s="720"/>
      <c r="G129" s="713"/>
      <c r="H129" s="713"/>
      <c r="I129" s="711"/>
      <c r="J129" s="711"/>
      <c r="K129" s="711"/>
      <c r="L129" s="711"/>
      <c r="M129" s="711"/>
      <c r="N129" s="711"/>
      <c r="O129" s="711"/>
      <c r="P129" s="711"/>
      <c r="Q129" s="711"/>
      <c r="R129" s="712"/>
      <c r="S129" s="712"/>
      <c r="T129" s="725"/>
      <c r="U129" s="725"/>
      <c r="V129" s="725"/>
      <c r="W129" s="727"/>
      <c r="X129" s="727"/>
      <c r="Y129" s="727"/>
      <c r="Z129" s="1217"/>
      <c r="AA129" s="1218"/>
      <c r="AB129" s="1219"/>
      <c r="AC129" s="1193"/>
      <c r="AD129" s="1194"/>
      <c r="AE129" s="1212"/>
      <c r="AF129" s="716"/>
      <c r="AG129" s="716"/>
      <c r="AH129" s="716"/>
      <c r="AI129" s="1193"/>
      <c r="AJ129" s="1194"/>
      <c r="AK129" s="1195"/>
      <c r="AL129" s="23"/>
      <c r="AN129" s="2"/>
    </row>
    <row r="130" spans="2:40" ht="14.1" customHeight="1">
      <c r="B130" s="22"/>
      <c r="C130" s="709"/>
      <c r="D130" s="710"/>
      <c r="E130" s="719"/>
      <c r="F130" s="720"/>
      <c r="G130" s="713" t="s">
        <v>150</v>
      </c>
      <c r="H130" s="713"/>
      <c r="I130" s="711" t="s">
        <v>457</v>
      </c>
      <c r="J130" s="711"/>
      <c r="K130" s="711"/>
      <c r="L130" s="711"/>
      <c r="M130" s="711"/>
      <c r="N130" s="711"/>
      <c r="O130" s="711"/>
      <c r="P130" s="711"/>
      <c r="Q130" s="711"/>
      <c r="R130" s="712">
        <v>120</v>
      </c>
      <c r="S130" s="712"/>
      <c r="T130" s="725">
        <v>2880</v>
      </c>
      <c r="U130" s="725"/>
      <c r="V130" s="725"/>
      <c r="W130" s="727">
        <f>SUM(T130:U131)</f>
        <v>2880</v>
      </c>
      <c r="X130" s="727"/>
      <c r="Y130" s="727"/>
      <c r="Z130" s="1217"/>
      <c r="AA130" s="1218"/>
      <c r="AB130" s="1219"/>
      <c r="AC130" s="1193"/>
      <c r="AD130" s="1194"/>
      <c r="AE130" s="1212"/>
      <c r="AF130" s="716"/>
      <c r="AG130" s="716"/>
      <c r="AH130" s="716"/>
      <c r="AI130" s="1193"/>
      <c r="AJ130" s="1194"/>
      <c r="AK130" s="1195"/>
      <c r="AL130" s="23"/>
      <c r="AN130" s="2"/>
    </row>
    <row r="131" spans="2:40" ht="14.1" customHeight="1">
      <c r="B131" s="22"/>
      <c r="C131" s="709"/>
      <c r="D131" s="710"/>
      <c r="E131" s="721"/>
      <c r="F131" s="722"/>
      <c r="G131" s="714"/>
      <c r="H131" s="714"/>
      <c r="I131" s="723"/>
      <c r="J131" s="723"/>
      <c r="K131" s="723"/>
      <c r="L131" s="723"/>
      <c r="M131" s="723"/>
      <c r="N131" s="723"/>
      <c r="O131" s="723"/>
      <c r="P131" s="723"/>
      <c r="Q131" s="723"/>
      <c r="R131" s="724"/>
      <c r="S131" s="724"/>
      <c r="T131" s="726"/>
      <c r="U131" s="726"/>
      <c r="V131" s="726"/>
      <c r="W131" s="728"/>
      <c r="X131" s="728"/>
      <c r="Y131" s="728"/>
      <c r="Z131" s="1220"/>
      <c r="AA131" s="1221"/>
      <c r="AB131" s="1222"/>
      <c r="AC131" s="1196"/>
      <c r="AD131" s="1197"/>
      <c r="AE131" s="1213"/>
      <c r="AF131" s="717"/>
      <c r="AG131" s="717"/>
      <c r="AH131" s="717"/>
      <c r="AI131" s="1196"/>
      <c r="AJ131" s="1197"/>
      <c r="AK131" s="1198"/>
      <c r="AL131" s="23"/>
      <c r="AN131" s="2"/>
    </row>
    <row r="132" spans="2:40" ht="14.1" customHeight="1">
      <c r="B132" s="22"/>
      <c r="C132" s="709"/>
      <c r="D132" s="710"/>
      <c r="E132" s="741" t="s">
        <v>460</v>
      </c>
      <c r="F132" s="742"/>
      <c r="G132" s="745" t="s">
        <v>144</v>
      </c>
      <c r="H132" s="745"/>
      <c r="I132" s="746" t="s">
        <v>156</v>
      </c>
      <c r="J132" s="746"/>
      <c r="K132" s="746"/>
      <c r="L132" s="746"/>
      <c r="M132" s="746"/>
      <c r="N132" s="746"/>
      <c r="O132" s="746"/>
      <c r="P132" s="746"/>
      <c r="Q132" s="746"/>
      <c r="R132" s="747"/>
      <c r="S132" s="747"/>
      <c r="T132" s="729"/>
      <c r="U132" s="729"/>
      <c r="V132" s="729"/>
      <c r="W132" s="1229">
        <f>SUM(T132:U136)</f>
        <v>1700</v>
      </c>
      <c r="X132" s="1229"/>
      <c r="Y132" s="1229"/>
      <c r="Z132" s="1214">
        <f t="shared" ref="Z132" si="2">SUM(W132:Y138)</f>
        <v>6900</v>
      </c>
      <c r="AA132" s="1215"/>
      <c r="AB132" s="1216"/>
      <c r="AC132" s="1190">
        <v>2100</v>
      </c>
      <c r="AD132" s="1191"/>
      <c r="AE132" s="1211"/>
      <c r="AF132" s="715">
        <f>SUM(Z132:AD138)</f>
        <v>9000</v>
      </c>
      <c r="AG132" s="715"/>
      <c r="AH132" s="715"/>
      <c r="AI132" s="1190"/>
      <c r="AJ132" s="1191"/>
      <c r="AK132" s="1192"/>
      <c r="AL132" s="23"/>
      <c r="AN132" s="2"/>
    </row>
    <row r="133" spans="2:40" ht="14.1" customHeight="1">
      <c r="B133" s="22"/>
      <c r="C133" s="709"/>
      <c r="D133" s="710"/>
      <c r="E133" s="743"/>
      <c r="F133" s="744"/>
      <c r="G133" s="713"/>
      <c r="H133" s="713"/>
      <c r="I133" s="711" t="s">
        <v>157</v>
      </c>
      <c r="J133" s="711"/>
      <c r="K133" s="711"/>
      <c r="L133" s="711"/>
      <c r="M133" s="711"/>
      <c r="N133" s="711"/>
      <c r="O133" s="711"/>
      <c r="P133" s="711"/>
      <c r="Q133" s="711"/>
      <c r="R133" s="718">
        <v>48.4</v>
      </c>
      <c r="S133" s="718"/>
      <c r="T133" s="725">
        <v>968</v>
      </c>
      <c r="U133" s="725"/>
      <c r="V133" s="725"/>
      <c r="W133" s="727"/>
      <c r="X133" s="727"/>
      <c r="Y133" s="727"/>
      <c r="Z133" s="1217"/>
      <c r="AA133" s="1218"/>
      <c r="AB133" s="1219"/>
      <c r="AC133" s="1193"/>
      <c r="AD133" s="1194"/>
      <c r="AE133" s="1212"/>
      <c r="AF133" s="716"/>
      <c r="AG133" s="716"/>
      <c r="AH133" s="716"/>
      <c r="AI133" s="1193"/>
      <c r="AJ133" s="1194"/>
      <c r="AK133" s="1195"/>
      <c r="AL133" s="23"/>
      <c r="AN133" s="2"/>
    </row>
    <row r="134" spans="2:40" ht="14.1" customHeight="1">
      <c r="B134" s="22"/>
      <c r="C134" s="709"/>
      <c r="D134" s="710"/>
      <c r="E134" s="719" t="s">
        <v>462</v>
      </c>
      <c r="F134" s="720"/>
      <c r="G134" s="713"/>
      <c r="H134" s="713"/>
      <c r="I134" s="711" t="s">
        <v>158</v>
      </c>
      <c r="J134" s="711"/>
      <c r="K134" s="711"/>
      <c r="L134" s="711"/>
      <c r="M134" s="711"/>
      <c r="N134" s="711"/>
      <c r="O134" s="711"/>
      <c r="P134" s="711"/>
      <c r="Q134" s="711"/>
      <c r="R134" s="712">
        <v>35.200000000000003</v>
      </c>
      <c r="S134" s="712"/>
      <c r="T134" s="725">
        <v>704</v>
      </c>
      <c r="U134" s="725"/>
      <c r="V134" s="725"/>
      <c r="W134" s="727"/>
      <c r="X134" s="727"/>
      <c r="Y134" s="727"/>
      <c r="Z134" s="1217"/>
      <c r="AA134" s="1218"/>
      <c r="AB134" s="1219"/>
      <c r="AC134" s="1193"/>
      <c r="AD134" s="1194"/>
      <c r="AE134" s="1212"/>
      <c r="AF134" s="716"/>
      <c r="AG134" s="716"/>
      <c r="AH134" s="716"/>
      <c r="AI134" s="1193"/>
      <c r="AJ134" s="1194"/>
      <c r="AK134" s="1195"/>
      <c r="AL134" s="23"/>
      <c r="AN134" s="2"/>
    </row>
    <row r="135" spans="2:40" ht="14.1" customHeight="1">
      <c r="B135" s="22"/>
      <c r="C135" s="709"/>
      <c r="D135" s="710"/>
      <c r="E135" s="719"/>
      <c r="F135" s="720"/>
      <c r="G135" s="713"/>
      <c r="H135" s="713"/>
      <c r="I135" s="711"/>
      <c r="J135" s="711"/>
      <c r="K135" s="711"/>
      <c r="L135" s="711"/>
      <c r="M135" s="711"/>
      <c r="N135" s="711"/>
      <c r="O135" s="711"/>
      <c r="P135" s="711"/>
      <c r="Q135" s="711"/>
      <c r="R135" s="712"/>
      <c r="S135" s="712"/>
      <c r="T135" s="725"/>
      <c r="U135" s="725"/>
      <c r="V135" s="725"/>
      <c r="W135" s="727"/>
      <c r="X135" s="727"/>
      <c r="Y135" s="727"/>
      <c r="Z135" s="1217"/>
      <c r="AA135" s="1218"/>
      <c r="AB135" s="1219"/>
      <c r="AC135" s="1193"/>
      <c r="AD135" s="1194"/>
      <c r="AE135" s="1212"/>
      <c r="AF135" s="716"/>
      <c r="AG135" s="716"/>
      <c r="AH135" s="716"/>
      <c r="AI135" s="1193"/>
      <c r="AJ135" s="1194"/>
      <c r="AK135" s="1195"/>
      <c r="AL135" s="23"/>
      <c r="AN135" s="2"/>
    </row>
    <row r="136" spans="2:40" ht="14.1" customHeight="1">
      <c r="B136" s="22"/>
      <c r="C136" s="709"/>
      <c r="D136" s="710"/>
      <c r="E136" s="719"/>
      <c r="F136" s="720"/>
      <c r="G136" s="713"/>
      <c r="H136" s="713"/>
      <c r="I136" s="711" t="s">
        <v>159</v>
      </c>
      <c r="J136" s="711"/>
      <c r="K136" s="711"/>
      <c r="L136" s="711"/>
      <c r="M136" s="711"/>
      <c r="N136" s="711"/>
      <c r="O136" s="711"/>
      <c r="P136" s="711"/>
      <c r="Q136" s="711"/>
      <c r="R136" s="712"/>
      <c r="S136" s="712"/>
      <c r="T136" s="725">
        <v>28</v>
      </c>
      <c r="U136" s="725"/>
      <c r="V136" s="725"/>
      <c r="W136" s="727"/>
      <c r="X136" s="727"/>
      <c r="Y136" s="727"/>
      <c r="Z136" s="1217"/>
      <c r="AA136" s="1218"/>
      <c r="AB136" s="1219"/>
      <c r="AC136" s="1193"/>
      <c r="AD136" s="1194"/>
      <c r="AE136" s="1212"/>
      <c r="AF136" s="716"/>
      <c r="AG136" s="716"/>
      <c r="AH136" s="716"/>
      <c r="AI136" s="1193"/>
      <c r="AJ136" s="1194"/>
      <c r="AK136" s="1195"/>
      <c r="AL136" s="23"/>
      <c r="AN136" s="2"/>
    </row>
    <row r="137" spans="2:40" ht="14.1" customHeight="1">
      <c r="B137" s="22"/>
      <c r="C137" s="709"/>
      <c r="D137" s="710"/>
      <c r="E137" s="719"/>
      <c r="F137" s="720"/>
      <c r="G137" s="713" t="s">
        <v>150</v>
      </c>
      <c r="H137" s="713"/>
      <c r="I137" s="711" t="s">
        <v>160</v>
      </c>
      <c r="J137" s="711"/>
      <c r="K137" s="711"/>
      <c r="L137" s="711"/>
      <c r="M137" s="711"/>
      <c r="N137" s="711"/>
      <c r="O137" s="711"/>
      <c r="P137" s="711"/>
      <c r="Q137" s="711"/>
      <c r="R137" s="712"/>
      <c r="S137" s="712"/>
      <c r="T137" s="725"/>
      <c r="U137" s="725"/>
      <c r="V137" s="725"/>
      <c r="W137" s="727">
        <f>SUM(T137:U138)</f>
        <v>5200</v>
      </c>
      <c r="X137" s="727"/>
      <c r="Y137" s="727"/>
      <c r="Z137" s="1217"/>
      <c r="AA137" s="1218"/>
      <c r="AB137" s="1219"/>
      <c r="AC137" s="1193"/>
      <c r="AD137" s="1194"/>
      <c r="AE137" s="1212"/>
      <c r="AF137" s="716"/>
      <c r="AG137" s="716"/>
      <c r="AH137" s="716"/>
      <c r="AI137" s="1193"/>
      <c r="AJ137" s="1194"/>
      <c r="AK137" s="1195"/>
      <c r="AL137" s="23"/>
      <c r="AN137" s="2"/>
    </row>
    <row r="138" spans="2:40" ht="14.1" customHeight="1">
      <c r="B138" s="22"/>
      <c r="C138" s="709"/>
      <c r="D138" s="710"/>
      <c r="E138" s="721"/>
      <c r="F138" s="722"/>
      <c r="G138" s="714"/>
      <c r="H138" s="714"/>
      <c r="I138" s="723" t="s">
        <v>461</v>
      </c>
      <c r="J138" s="723"/>
      <c r="K138" s="723"/>
      <c r="L138" s="723"/>
      <c r="M138" s="723"/>
      <c r="N138" s="723"/>
      <c r="O138" s="723"/>
      <c r="P138" s="723"/>
      <c r="Q138" s="723"/>
      <c r="R138" s="724">
        <v>260</v>
      </c>
      <c r="S138" s="724"/>
      <c r="T138" s="726">
        <v>5200</v>
      </c>
      <c r="U138" s="726"/>
      <c r="V138" s="726"/>
      <c r="W138" s="728"/>
      <c r="X138" s="728"/>
      <c r="Y138" s="728"/>
      <c r="Z138" s="1220"/>
      <c r="AA138" s="1221"/>
      <c r="AB138" s="1222"/>
      <c r="AC138" s="1196"/>
      <c r="AD138" s="1197"/>
      <c r="AE138" s="1213"/>
      <c r="AF138" s="717"/>
      <c r="AG138" s="717"/>
      <c r="AH138" s="717"/>
      <c r="AI138" s="1196"/>
      <c r="AJ138" s="1197"/>
      <c r="AK138" s="1198"/>
      <c r="AL138" s="23"/>
      <c r="AN138" s="2"/>
    </row>
    <row r="139" spans="2:40" ht="14.1" customHeight="1">
      <c r="B139" s="22"/>
      <c r="C139" s="709"/>
      <c r="D139" s="710"/>
      <c r="E139" s="741"/>
      <c r="F139" s="742"/>
      <c r="G139" s="745" t="s">
        <v>144</v>
      </c>
      <c r="H139" s="745"/>
      <c r="I139" s="746"/>
      <c r="J139" s="746"/>
      <c r="K139" s="746"/>
      <c r="L139" s="746"/>
      <c r="M139" s="746"/>
      <c r="N139" s="746"/>
      <c r="O139" s="746"/>
      <c r="P139" s="746"/>
      <c r="Q139" s="746"/>
      <c r="R139" s="747"/>
      <c r="S139" s="747"/>
      <c r="T139" s="729"/>
      <c r="U139" s="729"/>
      <c r="V139" s="729"/>
      <c r="W139" s="1229">
        <f>SUM(T139:U143)</f>
        <v>0</v>
      </c>
      <c r="X139" s="1229"/>
      <c r="Y139" s="1229"/>
      <c r="Z139" s="1214">
        <f t="shared" ref="Z139" si="3">SUM(W139:Y145)</f>
        <v>0</v>
      </c>
      <c r="AA139" s="1215"/>
      <c r="AB139" s="1216"/>
      <c r="AC139" s="1190"/>
      <c r="AD139" s="1191"/>
      <c r="AE139" s="1211"/>
      <c r="AF139" s="715">
        <f>SUM(Z139:AD145)</f>
        <v>0</v>
      </c>
      <c r="AG139" s="715"/>
      <c r="AH139" s="715"/>
      <c r="AI139" s="1190"/>
      <c r="AJ139" s="1191"/>
      <c r="AK139" s="1192"/>
      <c r="AL139" s="23"/>
      <c r="AN139" s="2"/>
    </row>
    <row r="140" spans="2:40" ht="14.1" customHeight="1">
      <c r="B140" s="22"/>
      <c r="C140" s="709"/>
      <c r="D140" s="710"/>
      <c r="E140" s="743"/>
      <c r="F140" s="744"/>
      <c r="G140" s="713"/>
      <c r="H140" s="713"/>
      <c r="I140" s="711"/>
      <c r="J140" s="711"/>
      <c r="K140" s="711"/>
      <c r="L140" s="711"/>
      <c r="M140" s="711"/>
      <c r="N140" s="711"/>
      <c r="O140" s="711"/>
      <c r="P140" s="711"/>
      <c r="Q140" s="711"/>
      <c r="R140" s="718"/>
      <c r="S140" s="718"/>
      <c r="T140" s="725"/>
      <c r="U140" s="725"/>
      <c r="V140" s="725"/>
      <c r="W140" s="727"/>
      <c r="X140" s="727"/>
      <c r="Y140" s="727"/>
      <c r="Z140" s="1217"/>
      <c r="AA140" s="1218"/>
      <c r="AB140" s="1219"/>
      <c r="AC140" s="1193"/>
      <c r="AD140" s="1194"/>
      <c r="AE140" s="1212"/>
      <c r="AF140" s="716"/>
      <c r="AG140" s="716"/>
      <c r="AH140" s="716"/>
      <c r="AI140" s="1193"/>
      <c r="AJ140" s="1194"/>
      <c r="AK140" s="1195"/>
      <c r="AL140" s="23"/>
      <c r="AN140" s="2"/>
    </row>
    <row r="141" spans="2:40" ht="14.1" customHeight="1">
      <c r="B141" s="22"/>
      <c r="C141" s="709"/>
      <c r="D141" s="710"/>
      <c r="E141" s="719"/>
      <c r="F141" s="720"/>
      <c r="G141" s="713"/>
      <c r="H141" s="713"/>
      <c r="I141" s="711"/>
      <c r="J141" s="711"/>
      <c r="K141" s="711"/>
      <c r="L141" s="711"/>
      <c r="M141" s="711"/>
      <c r="N141" s="711"/>
      <c r="O141" s="711"/>
      <c r="P141" s="711"/>
      <c r="Q141" s="711"/>
      <c r="R141" s="712"/>
      <c r="S141" s="712"/>
      <c r="T141" s="725"/>
      <c r="U141" s="725"/>
      <c r="V141" s="725"/>
      <c r="W141" s="727"/>
      <c r="X141" s="727"/>
      <c r="Y141" s="727"/>
      <c r="Z141" s="1217"/>
      <c r="AA141" s="1218"/>
      <c r="AB141" s="1219"/>
      <c r="AC141" s="1193"/>
      <c r="AD141" s="1194"/>
      <c r="AE141" s="1212"/>
      <c r="AF141" s="716"/>
      <c r="AG141" s="716"/>
      <c r="AH141" s="716"/>
      <c r="AI141" s="1193"/>
      <c r="AJ141" s="1194"/>
      <c r="AK141" s="1195"/>
      <c r="AL141" s="23"/>
      <c r="AN141" s="2"/>
    </row>
    <row r="142" spans="2:40" ht="14.1" customHeight="1">
      <c r="B142" s="22"/>
      <c r="C142" s="709"/>
      <c r="D142" s="710"/>
      <c r="E142" s="719"/>
      <c r="F142" s="720"/>
      <c r="G142" s="713"/>
      <c r="H142" s="713"/>
      <c r="I142" s="711"/>
      <c r="J142" s="711"/>
      <c r="K142" s="711"/>
      <c r="L142" s="711"/>
      <c r="M142" s="711"/>
      <c r="N142" s="711"/>
      <c r="O142" s="711"/>
      <c r="P142" s="711"/>
      <c r="Q142" s="711"/>
      <c r="R142" s="712"/>
      <c r="S142" s="712"/>
      <c r="T142" s="725"/>
      <c r="U142" s="725"/>
      <c r="V142" s="725"/>
      <c r="W142" s="727"/>
      <c r="X142" s="727"/>
      <c r="Y142" s="727"/>
      <c r="Z142" s="1217"/>
      <c r="AA142" s="1218"/>
      <c r="AB142" s="1219"/>
      <c r="AC142" s="1193"/>
      <c r="AD142" s="1194"/>
      <c r="AE142" s="1212"/>
      <c r="AF142" s="716"/>
      <c r="AG142" s="716"/>
      <c r="AH142" s="716"/>
      <c r="AI142" s="1193"/>
      <c r="AJ142" s="1194"/>
      <c r="AK142" s="1195"/>
      <c r="AL142" s="23"/>
      <c r="AN142" s="2"/>
    </row>
    <row r="143" spans="2:40" ht="14.1" customHeight="1">
      <c r="B143" s="22"/>
      <c r="C143" s="709"/>
      <c r="D143" s="710"/>
      <c r="E143" s="719"/>
      <c r="F143" s="720"/>
      <c r="G143" s="713"/>
      <c r="H143" s="713"/>
      <c r="I143" s="711"/>
      <c r="J143" s="711"/>
      <c r="K143" s="711"/>
      <c r="L143" s="711"/>
      <c r="M143" s="711"/>
      <c r="N143" s="711"/>
      <c r="O143" s="711"/>
      <c r="P143" s="711"/>
      <c r="Q143" s="711"/>
      <c r="R143" s="712"/>
      <c r="S143" s="712"/>
      <c r="T143" s="725"/>
      <c r="U143" s="725"/>
      <c r="V143" s="725"/>
      <c r="W143" s="727"/>
      <c r="X143" s="727"/>
      <c r="Y143" s="727"/>
      <c r="Z143" s="1217"/>
      <c r="AA143" s="1218"/>
      <c r="AB143" s="1219"/>
      <c r="AC143" s="1193"/>
      <c r="AD143" s="1194"/>
      <c r="AE143" s="1212"/>
      <c r="AF143" s="716"/>
      <c r="AG143" s="716"/>
      <c r="AH143" s="716"/>
      <c r="AI143" s="1193"/>
      <c r="AJ143" s="1194"/>
      <c r="AK143" s="1195"/>
      <c r="AL143" s="23"/>
      <c r="AN143" s="2"/>
    </row>
    <row r="144" spans="2:40" ht="14.1" customHeight="1">
      <c r="B144" s="22"/>
      <c r="C144" s="709"/>
      <c r="D144" s="710"/>
      <c r="E144" s="719"/>
      <c r="F144" s="720"/>
      <c r="G144" s="713" t="s">
        <v>150</v>
      </c>
      <c r="H144" s="713"/>
      <c r="I144" s="711"/>
      <c r="J144" s="711"/>
      <c r="K144" s="711"/>
      <c r="L144" s="711"/>
      <c r="M144" s="711"/>
      <c r="N144" s="711"/>
      <c r="O144" s="711"/>
      <c r="P144" s="711"/>
      <c r="Q144" s="711"/>
      <c r="R144" s="712"/>
      <c r="S144" s="712"/>
      <c r="T144" s="725"/>
      <c r="U144" s="725"/>
      <c r="V144" s="725"/>
      <c r="W144" s="727">
        <f>SUM(T144:U145)</f>
        <v>0</v>
      </c>
      <c r="X144" s="727"/>
      <c r="Y144" s="727"/>
      <c r="Z144" s="1217"/>
      <c r="AA144" s="1218"/>
      <c r="AB144" s="1219"/>
      <c r="AC144" s="1193"/>
      <c r="AD144" s="1194"/>
      <c r="AE144" s="1212"/>
      <c r="AF144" s="716"/>
      <c r="AG144" s="716"/>
      <c r="AH144" s="716"/>
      <c r="AI144" s="1193"/>
      <c r="AJ144" s="1194"/>
      <c r="AK144" s="1195"/>
      <c r="AL144" s="23"/>
      <c r="AN144" s="2"/>
    </row>
    <row r="145" spans="2:40" ht="14.1" customHeight="1">
      <c r="B145" s="22"/>
      <c r="C145" s="709"/>
      <c r="D145" s="710"/>
      <c r="E145" s="721"/>
      <c r="F145" s="722"/>
      <c r="G145" s="714"/>
      <c r="H145" s="714"/>
      <c r="I145" s="723"/>
      <c r="J145" s="723"/>
      <c r="K145" s="723"/>
      <c r="L145" s="723"/>
      <c r="M145" s="723"/>
      <c r="N145" s="723"/>
      <c r="O145" s="723"/>
      <c r="P145" s="723"/>
      <c r="Q145" s="723"/>
      <c r="R145" s="724"/>
      <c r="S145" s="724"/>
      <c r="T145" s="726"/>
      <c r="U145" s="726"/>
      <c r="V145" s="726"/>
      <c r="W145" s="728"/>
      <c r="X145" s="728"/>
      <c r="Y145" s="728"/>
      <c r="Z145" s="1220"/>
      <c r="AA145" s="1221"/>
      <c r="AB145" s="1222"/>
      <c r="AC145" s="1196"/>
      <c r="AD145" s="1197"/>
      <c r="AE145" s="1213"/>
      <c r="AF145" s="717"/>
      <c r="AG145" s="717"/>
      <c r="AH145" s="717"/>
      <c r="AI145" s="1196"/>
      <c r="AJ145" s="1197"/>
      <c r="AK145" s="1198"/>
      <c r="AL145" s="23"/>
      <c r="AN145" s="2"/>
    </row>
    <row r="146" spans="2:40" ht="14.1" customHeight="1">
      <c r="B146" s="22"/>
      <c r="C146" s="709"/>
      <c r="D146" s="710"/>
      <c r="E146" s="741"/>
      <c r="F146" s="742"/>
      <c r="G146" s="745" t="s">
        <v>144</v>
      </c>
      <c r="H146" s="745"/>
      <c r="I146" s="746"/>
      <c r="J146" s="746"/>
      <c r="K146" s="746"/>
      <c r="L146" s="746"/>
      <c r="M146" s="746"/>
      <c r="N146" s="746"/>
      <c r="O146" s="746"/>
      <c r="P146" s="746"/>
      <c r="Q146" s="746"/>
      <c r="R146" s="747"/>
      <c r="S146" s="747"/>
      <c r="T146" s="729"/>
      <c r="U146" s="729"/>
      <c r="V146" s="729"/>
      <c r="W146" s="1229">
        <f>SUM(T146:U150)</f>
        <v>0</v>
      </c>
      <c r="X146" s="1229"/>
      <c r="Y146" s="1229"/>
      <c r="Z146" s="1214">
        <f t="shared" ref="Z146" si="4">SUM(W146:Y152)</f>
        <v>0</v>
      </c>
      <c r="AA146" s="1215"/>
      <c r="AB146" s="1216"/>
      <c r="AC146" s="1190"/>
      <c r="AD146" s="1191"/>
      <c r="AE146" s="1211"/>
      <c r="AF146" s="715">
        <f>SUM(Z146:AD152)</f>
        <v>0</v>
      </c>
      <c r="AG146" s="715"/>
      <c r="AH146" s="715"/>
      <c r="AI146" s="1190"/>
      <c r="AJ146" s="1191"/>
      <c r="AK146" s="1192"/>
      <c r="AL146" s="23"/>
      <c r="AN146" s="2"/>
    </row>
    <row r="147" spans="2:40" ht="14.1" customHeight="1">
      <c r="B147" s="22"/>
      <c r="C147" s="709"/>
      <c r="D147" s="710"/>
      <c r="E147" s="743"/>
      <c r="F147" s="744"/>
      <c r="G147" s="713"/>
      <c r="H147" s="713"/>
      <c r="I147" s="711"/>
      <c r="J147" s="711"/>
      <c r="K147" s="711"/>
      <c r="L147" s="711"/>
      <c r="M147" s="711"/>
      <c r="N147" s="711"/>
      <c r="O147" s="711"/>
      <c r="P147" s="711"/>
      <c r="Q147" s="711"/>
      <c r="R147" s="718"/>
      <c r="S147" s="718"/>
      <c r="T147" s="725"/>
      <c r="U147" s="725"/>
      <c r="V147" s="725"/>
      <c r="W147" s="727"/>
      <c r="X147" s="727"/>
      <c r="Y147" s="727"/>
      <c r="Z147" s="1217"/>
      <c r="AA147" s="1218"/>
      <c r="AB147" s="1219"/>
      <c r="AC147" s="1193"/>
      <c r="AD147" s="1194"/>
      <c r="AE147" s="1212"/>
      <c r="AF147" s="716"/>
      <c r="AG147" s="716"/>
      <c r="AH147" s="716"/>
      <c r="AI147" s="1193"/>
      <c r="AJ147" s="1194"/>
      <c r="AK147" s="1195"/>
      <c r="AL147" s="23"/>
      <c r="AN147" s="2"/>
    </row>
    <row r="148" spans="2:40" ht="14.1" customHeight="1">
      <c r="B148" s="22"/>
      <c r="C148" s="709"/>
      <c r="D148" s="710"/>
      <c r="E148" s="719"/>
      <c r="F148" s="720"/>
      <c r="G148" s="713"/>
      <c r="H148" s="713"/>
      <c r="I148" s="711"/>
      <c r="J148" s="711"/>
      <c r="K148" s="711"/>
      <c r="L148" s="711"/>
      <c r="M148" s="711"/>
      <c r="N148" s="711"/>
      <c r="O148" s="711"/>
      <c r="P148" s="711"/>
      <c r="Q148" s="711"/>
      <c r="R148" s="712"/>
      <c r="S148" s="712"/>
      <c r="T148" s="725"/>
      <c r="U148" s="725"/>
      <c r="V148" s="725"/>
      <c r="W148" s="727"/>
      <c r="X148" s="727"/>
      <c r="Y148" s="727"/>
      <c r="Z148" s="1217"/>
      <c r="AA148" s="1218"/>
      <c r="AB148" s="1219"/>
      <c r="AC148" s="1193"/>
      <c r="AD148" s="1194"/>
      <c r="AE148" s="1212"/>
      <c r="AF148" s="716"/>
      <c r="AG148" s="716"/>
      <c r="AH148" s="716"/>
      <c r="AI148" s="1193"/>
      <c r="AJ148" s="1194"/>
      <c r="AK148" s="1195"/>
      <c r="AL148" s="23"/>
      <c r="AN148" s="2"/>
    </row>
    <row r="149" spans="2:40" ht="14.1" customHeight="1">
      <c r="B149" s="22"/>
      <c r="C149" s="709"/>
      <c r="D149" s="710"/>
      <c r="E149" s="719"/>
      <c r="F149" s="720"/>
      <c r="G149" s="713"/>
      <c r="H149" s="713"/>
      <c r="I149" s="711"/>
      <c r="J149" s="711"/>
      <c r="K149" s="711"/>
      <c r="L149" s="711"/>
      <c r="M149" s="711"/>
      <c r="N149" s="711"/>
      <c r="O149" s="711"/>
      <c r="P149" s="711"/>
      <c r="Q149" s="711"/>
      <c r="R149" s="712"/>
      <c r="S149" s="712"/>
      <c r="T149" s="725"/>
      <c r="U149" s="725"/>
      <c r="V149" s="725"/>
      <c r="W149" s="727"/>
      <c r="X149" s="727"/>
      <c r="Y149" s="727"/>
      <c r="Z149" s="1217"/>
      <c r="AA149" s="1218"/>
      <c r="AB149" s="1219"/>
      <c r="AC149" s="1193"/>
      <c r="AD149" s="1194"/>
      <c r="AE149" s="1212"/>
      <c r="AF149" s="716"/>
      <c r="AG149" s="716"/>
      <c r="AH149" s="716"/>
      <c r="AI149" s="1193"/>
      <c r="AJ149" s="1194"/>
      <c r="AK149" s="1195"/>
      <c r="AL149" s="23"/>
      <c r="AN149" s="2"/>
    </row>
    <row r="150" spans="2:40" ht="14.1" customHeight="1">
      <c r="B150" s="22"/>
      <c r="C150" s="709"/>
      <c r="D150" s="710"/>
      <c r="E150" s="719"/>
      <c r="F150" s="720"/>
      <c r="G150" s="713"/>
      <c r="H150" s="713"/>
      <c r="I150" s="711"/>
      <c r="J150" s="711"/>
      <c r="K150" s="711"/>
      <c r="L150" s="711"/>
      <c r="M150" s="711"/>
      <c r="N150" s="711"/>
      <c r="O150" s="711"/>
      <c r="P150" s="711"/>
      <c r="Q150" s="711"/>
      <c r="R150" s="712"/>
      <c r="S150" s="712"/>
      <c r="T150" s="725"/>
      <c r="U150" s="725"/>
      <c r="V150" s="725"/>
      <c r="W150" s="727"/>
      <c r="X150" s="727"/>
      <c r="Y150" s="727"/>
      <c r="Z150" s="1217"/>
      <c r="AA150" s="1218"/>
      <c r="AB150" s="1219"/>
      <c r="AC150" s="1193"/>
      <c r="AD150" s="1194"/>
      <c r="AE150" s="1212"/>
      <c r="AF150" s="716"/>
      <c r="AG150" s="716"/>
      <c r="AH150" s="716"/>
      <c r="AI150" s="1193"/>
      <c r="AJ150" s="1194"/>
      <c r="AK150" s="1195"/>
      <c r="AL150" s="23"/>
      <c r="AN150" s="2"/>
    </row>
    <row r="151" spans="2:40" ht="14.1" customHeight="1">
      <c r="B151" s="22"/>
      <c r="C151" s="709"/>
      <c r="D151" s="710"/>
      <c r="E151" s="719"/>
      <c r="F151" s="720"/>
      <c r="G151" s="713" t="s">
        <v>150</v>
      </c>
      <c r="H151" s="713"/>
      <c r="I151" s="711"/>
      <c r="J151" s="711"/>
      <c r="K151" s="711"/>
      <c r="L151" s="711"/>
      <c r="M151" s="711"/>
      <c r="N151" s="711"/>
      <c r="O151" s="711"/>
      <c r="P151" s="711"/>
      <c r="Q151" s="711"/>
      <c r="R151" s="712"/>
      <c r="S151" s="712"/>
      <c r="T151" s="725"/>
      <c r="U151" s="725"/>
      <c r="V151" s="725"/>
      <c r="W151" s="727">
        <f>SUM(T151:U152)</f>
        <v>0</v>
      </c>
      <c r="X151" s="727"/>
      <c r="Y151" s="727"/>
      <c r="Z151" s="1217"/>
      <c r="AA151" s="1218"/>
      <c r="AB151" s="1219"/>
      <c r="AC151" s="1193"/>
      <c r="AD151" s="1194"/>
      <c r="AE151" s="1212"/>
      <c r="AF151" s="716"/>
      <c r="AG151" s="716"/>
      <c r="AH151" s="716"/>
      <c r="AI151" s="1193"/>
      <c r="AJ151" s="1194"/>
      <c r="AK151" s="1195"/>
      <c r="AL151" s="23"/>
      <c r="AN151" s="2"/>
    </row>
    <row r="152" spans="2:40" ht="14.1" customHeight="1">
      <c r="B152" s="22"/>
      <c r="C152" s="739"/>
      <c r="D152" s="740"/>
      <c r="E152" s="721"/>
      <c r="F152" s="722"/>
      <c r="G152" s="714"/>
      <c r="H152" s="714"/>
      <c r="I152" s="723"/>
      <c r="J152" s="723"/>
      <c r="K152" s="723"/>
      <c r="L152" s="723"/>
      <c r="M152" s="723"/>
      <c r="N152" s="723"/>
      <c r="O152" s="723"/>
      <c r="P152" s="723"/>
      <c r="Q152" s="723"/>
      <c r="R152" s="724"/>
      <c r="S152" s="724"/>
      <c r="T152" s="726"/>
      <c r="U152" s="726"/>
      <c r="V152" s="726"/>
      <c r="W152" s="728"/>
      <c r="X152" s="728"/>
      <c r="Y152" s="728"/>
      <c r="Z152" s="1220"/>
      <c r="AA152" s="1221"/>
      <c r="AB152" s="1222"/>
      <c r="AC152" s="1196"/>
      <c r="AD152" s="1197"/>
      <c r="AE152" s="1213"/>
      <c r="AF152" s="717"/>
      <c r="AG152" s="717"/>
      <c r="AH152" s="717"/>
      <c r="AI152" s="1196"/>
      <c r="AJ152" s="1197"/>
      <c r="AK152" s="1198"/>
      <c r="AL152" s="23"/>
      <c r="AN152" s="2"/>
    </row>
    <row r="153" spans="2:40" ht="16.149999999999999" customHeight="1">
      <c r="B153" s="22"/>
      <c r="C153" s="707" t="s">
        <v>463</v>
      </c>
      <c r="D153" s="708"/>
      <c r="E153" s="676" t="s">
        <v>464</v>
      </c>
      <c r="F153" s="677"/>
      <c r="G153" s="677"/>
      <c r="H153" s="677"/>
      <c r="I153" s="677"/>
      <c r="J153" s="72" t="s">
        <v>161</v>
      </c>
      <c r="K153" s="682">
        <v>500</v>
      </c>
      <c r="L153" s="682"/>
      <c r="M153" s="683" t="s">
        <v>162</v>
      </c>
      <c r="N153" s="683"/>
      <c r="O153" s="672" t="s">
        <v>163</v>
      </c>
      <c r="P153" s="672"/>
      <c r="Q153" s="672"/>
      <c r="R153" s="672"/>
      <c r="S153" s="672"/>
      <c r="T153" s="672"/>
      <c r="U153" s="73"/>
      <c r="V153" s="677" t="s">
        <v>466</v>
      </c>
      <c r="W153" s="677"/>
      <c r="X153" s="677"/>
      <c r="Y153" s="677"/>
      <c r="Z153" s="677"/>
      <c r="AA153" s="72" t="s">
        <v>164</v>
      </c>
      <c r="AB153" s="682">
        <v>900</v>
      </c>
      <c r="AC153" s="682"/>
      <c r="AD153" s="683" t="s">
        <v>162</v>
      </c>
      <c r="AE153" s="683"/>
      <c r="AF153" s="672" t="s">
        <v>166</v>
      </c>
      <c r="AG153" s="672"/>
      <c r="AH153" s="672"/>
      <c r="AI153" s="672"/>
      <c r="AJ153" s="672"/>
      <c r="AK153" s="673"/>
      <c r="AL153" s="23"/>
      <c r="AN153" s="2"/>
    </row>
    <row r="154" spans="2:40" ht="16.149999999999999" customHeight="1">
      <c r="B154" s="22"/>
      <c r="C154" s="709"/>
      <c r="D154" s="710"/>
      <c r="E154" s="678" t="s">
        <v>465</v>
      </c>
      <c r="F154" s="679"/>
      <c r="G154" s="679"/>
      <c r="H154" s="679"/>
      <c r="I154" s="679"/>
      <c r="J154" s="69" t="s">
        <v>164</v>
      </c>
      <c r="K154" s="680">
        <v>500</v>
      </c>
      <c r="L154" s="680"/>
      <c r="M154" s="681" t="s">
        <v>162</v>
      </c>
      <c r="N154" s="681"/>
      <c r="O154" s="674" t="s">
        <v>165</v>
      </c>
      <c r="P154" s="674"/>
      <c r="Q154" s="674"/>
      <c r="R154" s="674"/>
      <c r="S154" s="674"/>
      <c r="T154" s="674"/>
      <c r="U154" s="70"/>
      <c r="V154" s="70"/>
      <c r="W154" s="70"/>
      <c r="X154" s="70"/>
      <c r="Y154" s="70"/>
      <c r="Z154" s="70"/>
      <c r="AA154" s="70"/>
      <c r="AB154" s="68"/>
      <c r="AC154" s="62"/>
      <c r="AD154" s="62"/>
      <c r="AE154" s="62"/>
      <c r="AF154" s="62"/>
      <c r="AG154" s="62"/>
      <c r="AH154" s="62"/>
      <c r="AI154" s="62"/>
      <c r="AJ154" s="62"/>
      <c r="AK154" s="63"/>
      <c r="AL154" s="23"/>
      <c r="AN154" s="2"/>
    </row>
    <row r="155" spans="2:40" ht="16.149999999999999" customHeight="1">
      <c r="B155" s="22"/>
      <c r="C155" s="709"/>
      <c r="D155" s="710"/>
      <c r="E155" s="74"/>
      <c r="F155" s="3"/>
      <c r="G155" s="3"/>
      <c r="H155" s="3"/>
      <c r="I155" s="3"/>
      <c r="J155" s="3"/>
      <c r="K155" s="3"/>
      <c r="L155" s="3"/>
      <c r="M155" s="3"/>
      <c r="N155" s="3"/>
      <c r="O155" s="31"/>
      <c r="P155" s="31"/>
      <c r="Q155" s="31"/>
      <c r="R155" s="31"/>
      <c r="S155" s="31"/>
      <c r="T155" s="70"/>
      <c r="U155" s="70"/>
      <c r="V155" s="70"/>
      <c r="W155" s="70"/>
      <c r="X155" s="70"/>
      <c r="Y155" s="70"/>
      <c r="Z155" s="70"/>
      <c r="AA155" s="70"/>
      <c r="AB155" s="68"/>
      <c r="AC155" s="62"/>
      <c r="AD155" s="62"/>
      <c r="AE155" s="62"/>
      <c r="AF155" s="62"/>
      <c r="AG155" s="62"/>
      <c r="AH155" s="62"/>
      <c r="AI155" s="62"/>
      <c r="AJ155" s="62"/>
      <c r="AK155" s="63"/>
      <c r="AL155" s="23"/>
      <c r="AN155" s="2"/>
    </row>
    <row r="156" spans="2:40" ht="16.149999999999999" customHeight="1">
      <c r="B156" s="22"/>
      <c r="C156" s="709"/>
      <c r="D156" s="710"/>
      <c r="E156" s="686" t="s">
        <v>167</v>
      </c>
      <c r="F156" s="674"/>
      <c r="G156" s="674"/>
      <c r="H156" s="674"/>
      <c r="I156" s="674"/>
      <c r="J156" s="674"/>
      <c r="K156" s="670">
        <v>3.6</v>
      </c>
      <c r="L156" s="670"/>
      <c r="M156" s="674" t="s">
        <v>168</v>
      </c>
      <c r="N156" s="674"/>
      <c r="O156" s="674" t="s">
        <v>169</v>
      </c>
      <c r="P156" s="674"/>
      <c r="Q156" s="674"/>
      <c r="R156" s="674"/>
      <c r="S156" s="674"/>
      <c r="T156" s="674"/>
      <c r="U156" s="70"/>
      <c r="V156" s="674" t="s">
        <v>173</v>
      </c>
      <c r="W156" s="674"/>
      <c r="X156" s="674"/>
      <c r="Y156" s="674"/>
      <c r="Z156" s="674"/>
      <c r="AA156" s="674"/>
      <c r="AB156" s="670">
        <v>3.6</v>
      </c>
      <c r="AC156" s="670"/>
      <c r="AD156" s="674" t="s">
        <v>168</v>
      </c>
      <c r="AE156" s="674"/>
      <c r="AF156" s="674" t="s">
        <v>169</v>
      </c>
      <c r="AG156" s="674"/>
      <c r="AH156" s="674"/>
      <c r="AI156" s="674"/>
      <c r="AJ156" s="674"/>
      <c r="AK156" s="675"/>
      <c r="AL156" s="23"/>
      <c r="AN156" s="2"/>
    </row>
    <row r="157" spans="2:40" ht="16.149999999999999" customHeight="1">
      <c r="B157" s="22"/>
      <c r="C157" s="709"/>
      <c r="D157" s="710"/>
      <c r="E157" s="686" t="s">
        <v>170</v>
      </c>
      <c r="F157" s="674"/>
      <c r="G157" s="674"/>
      <c r="H157" s="674"/>
      <c r="I157" s="674"/>
      <c r="J157" s="674"/>
      <c r="K157" s="671">
        <v>50</v>
      </c>
      <c r="L157" s="671"/>
      <c r="M157" s="674" t="s">
        <v>171</v>
      </c>
      <c r="N157" s="674"/>
      <c r="O157" s="674" t="s">
        <v>172</v>
      </c>
      <c r="P157" s="674"/>
      <c r="Q157" s="674"/>
      <c r="R157" s="674"/>
      <c r="S157" s="674"/>
      <c r="T157" s="674"/>
      <c r="U157" s="70"/>
      <c r="V157" s="674" t="s">
        <v>174</v>
      </c>
      <c r="W157" s="674"/>
      <c r="X157" s="674"/>
      <c r="Y157" s="674"/>
      <c r="Z157" s="674"/>
      <c r="AA157" s="674"/>
      <c r="AB157" s="671">
        <v>3</v>
      </c>
      <c r="AC157" s="671"/>
      <c r="AD157" s="674" t="s">
        <v>175</v>
      </c>
      <c r="AE157" s="674"/>
      <c r="AF157" s="674" t="s">
        <v>176</v>
      </c>
      <c r="AG157" s="674"/>
      <c r="AH157" s="674"/>
      <c r="AI157" s="674"/>
      <c r="AJ157" s="674"/>
      <c r="AK157" s="675"/>
      <c r="AL157" s="23"/>
      <c r="AN157" s="2"/>
    </row>
    <row r="158" spans="2:40" ht="16.149999999999999" customHeight="1">
      <c r="B158" s="22"/>
      <c r="C158" s="709"/>
      <c r="D158" s="710"/>
      <c r="U158" s="70"/>
      <c r="V158" s="70"/>
      <c r="W158" s="70"/>
      <c r="X158" s="70"/>
      <c r="Y158" s="70"/>
      <c r="Z158" s="70"/>
      <c r="AA158" s="70"/>
      <c r="AB158" s="75"/>
      <c r="AC158" s="62"/>
      <c r="AD158" s="62"/>
      <c r="AE158" s="62"/>
      <c r="AF158" s="62"/>
      <c r="AG158" s="62"/>
      <c r="AH158" s="62"/>
      <c r="AI158" s="62"/>
      <c r="AJ158" s="62"/>
      <c r="AK158" s="63"/>
      <c r="AL158" s="23"/>
      <c r="AN158" s="2"/>
    </row>
    <row r="159" spans="2:40" ht="16.149999999999999" customHeight="1">
      <c r="B159" s="22"/>
      <c r="C159" s="709"/>
      <c r="D159" s="710"/>
      <c r="E159" s="674" t="s">
        <v>177</v>
      </c>
      <c r="F159" s="674"/>
      <c r="G159" s="674"/>
      <c r="H159" s="674"/>
      <c r="I159" s="674"/>
      <c r="J159" s="674"/>
      <c r="K159" s="685" t="s">
        <v>178</v>
      </c>
      <c r="L159" s="685"/>
      <c r="M159" s="685"/>
      <c r="N159" s="685"/>
      <c r="O159" s="685"/>
      <c r="P159" s="685"/>
      <c r="Q159" s="685"/>
      <c r="R159" s="685"/>
      <c r="S159" s="685"/>
      <c r="T159" s="685"/>
      <c r="U159" s="685"/>
      <c r="V159" s="685"/>
      <c r="W159" s="684">
        <v>22.3</v>
      </c>
      <c r="X159" s="684"/>
      <c r="Y159" s="684"/>
      <c r="Z159" s="685" t="s">
        <v>179</v>
      </c>
      <c r="AA159" s="685"/>
      <c r="AB159" s="685" t="s">
        <v>180</v>
      </c>
      <c r="AC159" s="685"/>
      <c r="AD159" s="685"/>
      <c r="AE159" s="685"/>
      <c r="AF159" s="685"/>
      <c r="AG159" s="685"/>
      <c r="AH159" s="685"/>
      <c r="AI159" s="685"/>
      <c r="AJ159" s="685"/>
      <c r="AK159" s="675"/>
      <c r="AL159" s="23"/>
      <c r="AN159" s="2"/>
    </row>
    <row r="160" spans="2:40" ht="16.149999999999999" customHeight="1">
      <c r="B160" s="22"/>
      <c r="C160" s="571"/>
      <c r="D160" s="572"/>
      <c r="E160" s="674" t="s">
        <v>181</v>
      </c>
      <c r="F160" s="674"/>
      <c r="G160" s="674"/>
      <c r="H160" s="674"/>
      <c r="I160" s="674"/>
      <c r="J160" s="674"/>
      <c r="K160" s="674"/>
      <c r="L160" s="674"/>
      <c r="M160" s="674"/>
      <c r="N160" s="674"/>
      <c r="O160" s="674"/>
      <c r="P160" s="674"/>
      <c r="Q160" s="674"/>
      <c r="R160" s="670">
        <v>3.6</v>
      </c>
      <c r="S160" s="670"/>
      <c r="T160" s="670"/>
      <c r="U160" s="674" t="s">
        <v>182</v>
      </c>
      <c r="V160" s="674"/>
      <c r="W160" s="674" t="s">
        <v>183</v>
      </c>
      <c r="X160" s="674"/>
      <c r="Y160" s="674"/>
      <c r="Z160" s="674"/>
      <c r="AA160" s="674"/>
      <c r="AB160" s="674"/>
      <c r="AC160" s="62"/>
      <c r="AD160" s="62"/>
      <c r="AE160" s="62"/>
      <c r="AF160" s="62"/>
      <c r="AG160" s="62"/>
      <c r="AH160" s="62"/>
      <c r="AI160" s="62"/>
      <c r="AJ160" s="62"/>
      <c r="AK160" s="63"/>
      <c r="AL160" s="23"/>
      <c r="AN160" s="2"/>
    </row>
    <row r="161" spans="2:55" ht="16.149999999999999" customHeight="1">
      <c r="B161" s="22"/>
      <c r="C161" s="571"/>
      <c r="D161" s="572"/>
      <c r="E161" s="70"/>
      <c r="F161" s="70"/>
      <c r="G161" s="70"/>
      <c r="H161" s="70"/>
      <c r="I161" s="70"/>
      <c r="J161" s="70"/>
      <c r="K161" s="71"/>
      <c r="L161" s="71"/>
      <c r="M161" s="70"/>
      <c r="N161" s="70"/>
      <c r="O161" s="70"/>
      <c r="P161" s="70"/>
      <c r="Q161" s="70"/>
      <c r="R161" s="70"/>
      <c r="S161" s="70"/>
      <c r="T161" s="70"/>
      <c r="U161" s="70"/>
      <c r="V161" s="70"/>
      <c r="W161" s="70"/>
      <c r="X161" s="70"/>
      <c r="Y161" s="70"/>
      <c r="Z161" s="70"/>
      <c r="AA161" s="70"/>
      <c r="AB161" s="71"/>
      <c r="AC161" s="62"/>
      <c r="AD161" s="62"/>
      <c r="AE161" s="62"/>
      <c r="AF161" s="62"/>
      <c r="AG161" s="62"/>
      <c r="AH161" s="62"/>
      <c r="AI161" s="62"/>
      <c r="AJ161" s="62"/>
      <c r="AK161" s="63"/>
      <c r="AL161" s="23"/>
      <c r="AN161" s="2"/>
    </row>
    <row r="162" spans="2:55" ht="16.149999999999999" customHeight="1">
      <c r="B162" s="22"/>
      <c r="C162" s="571"/>
      <c r="D162" s="572"/>
      <c r="E162" s="70"/>
      <c r="F162" s="70"/>
      <c r="G162" s="70"/>
      <c r="H162" s="70"/>
      <c r="I162" s="70"/>
      <c r="J162" s="70"/>
      <c r="K162" s="71"/>
      <c r="L162" s="71"/>
      <c r="M162" s="70"/>
      <c r="N162" s="70"/>
      <c r="O162" s="70"/>
      <c r="P162" s="70"/>
      <c r="Q162" s="70"/>
      <c r="R162" s="70"/>
      <c r="S162" s="70"/>
      <c r="T162" s="70"/>
      <c r="U162" s="70"/>
      <c r="V162" s="70"/>
      <c r="W162" s="70"/>
      <c r="X162" s="70"/>
      <c r="Y162" s="70"/>
      <c r="Z162" s="70"/>
      <c r="AA162" s="70"/>
      <c r="AB162" s="71"/>
      <c r="AC162" s="62"/>
      <c r="AD162" s="62"/>
      <c r="AE162" s="62"/>
      <c r="AF162" s="62"/>
      <c r="AG162" s="62"/>
      <c r="AH162" s="62"/>
      <c r="AI162" s="62"/>
      <c r="AJ162" s="62"/>
      <c r="AK162" s="63"/>
      <c r="AL162" s="23"/>
      <c r="AN162" s="2"/>
    </row>
    <row r="163" spans="2:55" ht="16.149999999999999" customHeight="1">
      <c r="B163" s="22"/>
      <c r="C163" s="571"/>
      <c r="D163" s="572"/>
      <c r="E163" s="70"/>
      <c r="F163" s="70"/>
      <c r="G163" s="70"/>
      <c r="H163" s="70"/>
      <c r="I163" s="70"/>
      <c r="J163" s="70"/>
      <c r="K163" s="71"/>
      <c r="L163" s="71"/>
      <c r="M163" s="70"/>
      <c r="N163" s="70"/>
      <c r="O163" s="70"/>
      <c r="P163" s="70"/>
      <c r="Q163" s="70"/>
      <c r="R163" s="70"/>
      <c r="S163" s="70"/>
      <c r="T163" s="70"/>
      <c r="U163" s="70"/>
      <c r="V163" s="70"/>
      <c r="W163" s="70"/>
      <c r="X163" s="70"/>
      <c r="Y163" s="70"/>
      <c r="Z163" s="70"/>
      <c r="AA163" s="70"/>
      <c r="AB163" s="71"/>
      <c r="AC163" s="62"/>
      <c r="AD163" s="62"/>
      <c r="AE163" s="62"/>
      <c r="AF163" s="62"/>
      <c r="AG163" s="62"/>
      <c r="AH163" s="62"/>
      <c r="AI163" s="62"/>
      <c r="AJ163" s="62"/>
      <c r="AK163" s="63"/>
      <c r="AL163" s="23"/>
      <c r="AN163" s="2"/>
    </row>
    <row r="164" spans="2:55" ht="16.350000000000001" customHeight="1">
      <c r="B164" s="22"/>
      <c r="C164" s="571"/>
      <c r="D164" s="572"/>
      <c r="E164" s="70"/>
      <c r="F164" s="70"/>
      <c r="G164" s="70"/>
      <c r="H164" s="70"/>
      <c r="I164" s="70"/>
      <c r="J164" s="70"/>
      <c r="K164" s="71"/>
      <c r="L164" s="71"/>
      <c r="M164" s="70"/>
      <c r="N164" s="70"/>
      <c r="O164" s="70"/>
      <c r="P164" s="70"/>
      <c r="Q164" s="70"/>
      <c r="R164" s="70"/>
      <c r="S164" s="70"/>
      <c r="T164" s="70"/>
      <c r="U164" s="70"/>
      <c r="V164" s="70"/>
      <c r="W164" s="70"/>
      <c r="X164" s="70"/>
      <c r="Y164" s="70"/>
      <c r="Z164" s="70"/>
      <c r="AA164" s="70"/>
      <c r="AB164" s="71"/>
      <c r="AC164" s="62"/>
      <c r="AD164" s="62"/>
      <c r="AE164" s="62"/>
      <c r="AF164" s="62"/>
      <c r="AG164" s="62"/>
      <c r="AH164" s="62"/>
      <c r="AI164" s="62"/>
      <c r="AJ164" s="62"/>
      <c r="AK164" s="63"/>
      <c r="AL164" s="23"/>
      <c r="AN164" s="2"/>
    </row>
    <row r="165" spans="2:55" ht="16.149999999999999" customHeight="1">
      <c r="B165" s="22"/>
      <c r="C165" s="571"/>
      <c r="D165" s="572"/>
      <c r="E165" s="70"/>
      <c r="F165" s="70"/>
      <c r="G165" s="70"/>
      <c r="H165" s="70"/>
      <c r="I165" s="70"/>
      <c r="J165" s="70"/>
      <c r="K165" s="71"/>
      <c r="L165" s="71"/>
      <c r="M165" s="70"/>
      <c r="N165" s="70"/>
      <c r="O165" s="70"/>
      <c r="P165" s="70"/>
      <c r="Q165" s="70"/>
      <c r="R165" s="70"/>
      <c r="S165" s="70"/>
      <c r="T165" s="70"/>
      <c r="U165" s="70"/>
      <c r="V165" s="70"/>
      <c r="W165" s="70"/>
      <c r="X165" s="70"/>
      <c r="Y165" s="70"/>
      <c r="Z165" s="70"/>
      <c r="AA165" s="70"/>
      <c r="AB165" s="71"/>
      <c r="AC165" s="62"/>
      <c r="AD165" s="62"/>
      <c r="AE165" s="62"/>
      <c r="AF165" s="62"/>
      <c r="AG165" s="62"/>
      <c r="AH165" s="62"/>
      <c r="AI165" s="62"/>
      <c r="AJ165" s="62"/>
      <c r="AK165" s="63"/>
      <c r="AL165" s="23"/>
      <c r="AN165" s="2"/>
    </row>
    <row r="166" spans="2:55" ht="16.149999999999999" customHeight="1" thickBot="1">
      <c r="B166" s="22"/>
      <c r="C166" s="573"/>
      <c r="D166" s="574"/>
      <c r="E166" s="78"/>
      <c r="F166" s="78"/>
      <c r="G166" s="78"/>
      <c r="H166" s="78"/>
      <c r="I166" s="78"/>
      <c r="J166" s="78"/>
      <c r="K166" s="79"/>
      <c r="L166" s="79"/>
      <c r="M166" s="78"/>
      <c r="N166" s="78"/>
      <c r="O166" s="78"/>
      <c r="P166" s="78"/>
      <c r="Q166" s="78"/>
      <c r="R166" s="78"/>
      <c r="S166" s="78"/>
      <c r="T166" s="78"/>
      <c r="U166" s="78"/>
      <c r="V166" s="78"/>
      <c r="W166" s="78"/>
      <c r="X166" s="78"/>
      <c r="Y166" s="78"/>
      <c r="Z166" s="78"/>
      <c r="AA166" s="78"/>
      <c r="AB166" s="79"/>
      <c r="AC166" s="80"/>
      <c r="AD166" s="80"/>
      <c r="AE166" s="80"/>
      <c r="AF166" s="80"/>
      <c r="AG166" s="80"/>
      <c r="AH166" s="80"/>
      <c r="AI166" s="80"/>
      <c r="AJ166" s="80"/>
      <c r="AK166" s="81"/>
      <c r="AL166" s="23"/>
      <c r="AN166" s="2"/>
    </row>
    <row r="167" spans="2:55" s="7" customFormat="1" ht="20.100000000000001" customHeight="1" thickTop="1">
      <c r="B167" s="26"/>
      <c r="C167" s="638" t="s">
        <v>467</v>
      </c>
      <c r="D167" s="639"/>
      <c r="E167" s="639"/>
      <c r="F167" s="639"/>
      <c r="G167" s="639"/>
      <c r="H167" s="639"/>
      <c r="I167" s="639"/>
      <c r="J167" s="76"/>
      <c r="K167" s="76"/>
      <c r="L167" s="76"/>
      <c r="M167" s="76"/>
      <c r="N167" s="76"/>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5"/>
      <c r="AL167" s="24"/>
      <c r="AM167" s="6"/>
      <c r="AN167" s="16"/>
      <c r="AO167" s="16"/>
      <c r="AP167" s="16"/>
      <c r="AQ167" s="17"/>
      <c r="AR167" s="17"/>
      <c r="AS167" s="17"/>
      <c r="AT167" s="17"/>
      <c r="AU167" s="17"/>
      <c r="AV167" s="17"/>
      <c r="AW167" s="17"/>
      <c r="AX167" s="17"/>
      <c r="AY167" s="17"/>
      <c r="AZ167" s="17"/>
      <c r="BA167" s="17"/>
      <c r="BB167" s="17"/>
      <c r="BC167" s="17"/>
    </row>
    <row r="168" spans="2:55" ht="16.149999999999999" customHeight="1">
      <c r="B168" s="26"/>
      <c r="C168" s="631" t="s">
        <v>185</v>
      </c>
      <c r="D168" s="632"/>
      <c r="E168" s="687" t="s">
        <v>186</v>
      </c>
      <c r="F168" s="688"/>
      <c r="G168" s="691" t="s">
        <v>187</v>
      </c>
      <c r="H168" s="691"/>
      <c r="I168" s="691"/>
      <c r="J168" s="691" t="s">
        <v>188</v>
      </c>
      <c r="K168" s="691"/>
      <c r="L168" s="691"/>
      <c r="M168" s="693" t="s">
        <v>470</v>
      </c>
      <c r="N168" s="693"/>
      <c r="O168" s="693"/>
      <c r="P168" s="695" t="s">
        <v>189</v>
      </c>
      <c r="Q168" s="695"/>
      <c r="R168" s="695"/>
      <c r="S168" s="697" t="s">
        <v>471</v>
      </c>
      <c r="T168" s="697"/>
      <c r="U168" s="698"/>
      <c r="V168" s="703" t="s">
        <v>472</v>
      </c>
      <c r="W168" s="704"/>
      <c r="X168" s="704"/>
      <c r="Y168" s="704"/>
      <c r="Z168" s="82">
        <v>5</v>
      </c>
      <c r="AA168" s="83"/>
      <c r="AB168" s="705" t="s">
        <v>184</v>
      </c>
      <c r="AC168" s="705"/>
      <c r="AD168" s="705"/>
      <c r="AE168" s="705"/>
      <c r="AF168" s="705"/>
      <c r="AG168" s="705"/>
      <c r="AH168" s="705"/>
      <c r="AI168" s="705"/>
      <c r="AJ168" s="705"/>
      <c r="AK168" s="706"/>
      <c r="AL168" s="24"/>
    </row>
    <row r="169" spans="2:55" ht="16.149999999999999" customHeight="1">
      <c r="B169" s="26"/>
      <c r="C169" s="631"/>
      <c r="D169" s="632"/>
      <c r="E169" s="689"/>
      <c r="F169" s="690"/>
      <c r="G169" s="692"/>
      <c r="H169" s="692"/>
      <c r="I169" s="692"/>
      <c r="J169" s="692"/>
      <c r="K169" s="692"/>
      <c r="L169" s="692"/>
      <c r="M169" s="694"/>
      <c r="N169" s="694"/>
      <c r="O169" s="694"/>
      <c r="P169" s="696"/>
      <c r="Q169" s="696"/>
      <c r="R169" s="696"/>
      <c r="S169" s="699"/>
      <c r="T169" s="699"/>
      <c r="U169" s="700"/>
      <c r="V169" s="701" t="s">
        <v>190</v>
      </c>
      <c r="W169" s="701"/>
      <c r="X169" s="701"/>
      <c r="Y169" s="701"/>
      <c r="Z169" s="701"/>
      <c r="AA169" s="701"/>
      <c r="AB169" s="701"/>
      <c r="AC169" s="701"/>
      <c r="AD169" s="701"/>
      <c r="AE169" s="701"/>
      <c r="AF169" s="701"/>
      <c r="AG169" s="701"/>
      <c r="AH169" s="701"/>
      <c r="AI169" s="701"/>
      <c r="AJ169" s="701"/>
      <c r="AK169" s="702"/>
      <c r="AL169" s="24"/>
    </row>
    <row r="170" spans="2:55" ht="16.149999999999999" customHeight="1">
      <c r="B170" s="26"/>
      <c r="C170" s="631"/>
      <c r="D170" s="632"/>
      <c r="E170" s="654" t="s">
        <v>469</v>
      </c>
      <c r="F170" s="655"/>
      <c r="G170" s="656"/>
      <c r="H170" s="656"/>
      <c r="I170" s="656"/>
      <c r="J170" s="657">
        <f>G170</f>
        <v>0</v>
      </c>
      <c r="K170" s="657"/>
      <c r="L170" s="657"/>
      <c r="M170" s="658"/>
      <c r="N170" s="658"/>
      <c r="O170" s="658"/>
      <c r="P170" s="659"/>
      <c r="Q170" s="659"/>
      <c r="R170" s="659"/>
      <c r="S170" s="660"/>
      <c r="T170" s="660"/>
      <c r="U170" s="661"/>
      <c r="V170" s="648"/>
      <c r="W170" s="649"/>
      <c r="X170" s="649"/>
      <c r="Y170" s="649"/>
      <c r="Z170" s="649"/>
      <c r="AA170" s="649"/>
      <c r="AB170" s="649"/>
      <c r="AC170" s="649"/>
      <c r="AD170" s="649"/>
      <c r="AE170" s="649"/>
      <c r="AF170" s="649"/>
      <c r="AG170" s="649"/>
      <c r="AH170" s="649"/>
      <c r="AI170" s="649"/>
      <c r="AJ170" s="649"/>
      <c r="AK170" s="650"/>
      <c r="AL170" s="24"/>
    </row>
    <row r="171" spans="2:55" ht="16.149999999999999" customHeight="1">
      <c r="B171" s="26"/>
      <c r="C171" s="631"/>
      <c r="D171" s="632"/>
      <c r="E171" s="662">
        <v>5</v>
      </c>
      <c r="F171" s="663"/>
      <c r="G171" s="664">
        <v>4797</v>
      </c>
      <c r="H171" s="664"/>
      <c r="I171" s="664"/>
      <c r="J171" s="665">
        <f>G171+J170</f>
        <v>4797</v>
      </c>
      <c r="K171" s="665"/>
      <c r="L171" s="665"/>
      <c r="M171" s="666">
        <v>869</v>
      </c>
      <c r="N171" s="666"/>
      <c r="O171" s="666"/>
      <c r="P171" s="667">
        <f>IF(G171="","",G171/M171)</f>
        <v>5.5201380897583432</v>
      </c>
      <c r="Q171" s="667"/>
      <c r="R171" s="667"/>
      <c r="S171" s="668">
        <f>IF(G171="","",($Z$168+1)/($Z$168+E171))</f>
        <v>0.6</v>
      </c>
      <c r="T171" s="668"/>
      <c r="U171" s="669"/>
      <c r="V171" s="648"/>
      <c r="W171" s="649"/>
      <c r="X171" s="649"/>
      <c r="Y171" s="649"/>
      <c r="Z171" s="649"/>
      <c r="AA171" s="649"/>
      <c r="AB171" s="649"/>
      <c r="AC171" s="649"/>
      <c r="AD171" s="649"/>
      <c r="AE171" s="649"/>
      <c r="AF171" s="649"/>
      <c r="AG171" s="649"/>
      <c r="AH171" s="649"/>
      <c r="AI171" s="649"/>
      <c r="AJ171" s="649"/>
      <c r="AK171" s="650"/>
      <c r="AL171" s="24"/>
    </row>
    <row r="172" spans="2:55" ht="16.149999999999999" customHeight="1">
      <c r="B172" s="26"/>
      <c r="C172" s="631"/>
      <c r="D172" s="632"/>
      <c r="E172" s="662">
        <v>4</v>
      </c>
      <c r="F172" s="663"/>
      <c r="G172" s="664">
        <v>16094</v>
      </c>
      <c r="H172" s="664"/>
      <c r="I172" s="664"/>
      <c r="J172" s="665">
        <f>G172+J171</f>
        <v>20891</v>
      </c>
      <c r="K172" s="665"/>
      <c r="L172" s="665"/>
      <c r="M172" s="666">
        <v>789</v>
      </c>
      <c r="N172" s="666"/>
      <c r="O172" s="666"/>
      <c r="P172" s="667">
        <f>IF(G172="","",G172/M172)</f>
        <v>20.397972116603295</v>
      </c>
      <c r="Q172" s="667"/>
      <c r="R172" s="667"/>
      <c r="S172" s="668">
        <f>IF(G172="","",($Z$168+1)/($Z$168+E172))</f>
        <v>0.66666666666666663</v>
      </c>
      <c r="T172" s="668"/>
      <c r="U172" s="669"/>
      <c r="V172" s="648"/>
      <c r="W172" s="649"/>
      <c r="X172" s="649"/>
      <c r="Y172" s="649"/>
      <c r="Z172" s="649"/>
      <c r="AA172" s="649"/>
      <c r="AB172" s="649"/>
      <c r="AC172" s="649"/>
      <c r="AD172" s="649"/>
      <c r="AE172" s="649"/>
      <c r="AF172" s="649"/>
      <c r="AG172" s="649"/>
      <c r="AH172" s="649"/>
      <c r="AI172" s="649"/>
      <c r="AJ172" s="649"/>
      <c r="AK172" s="650"/>
      <c r="AL172" s="24"/>
    </row>
    <row r="173" spans="2:55" ht="16.149999999999999" customHeight="1">
      <c r="B173" s="26"/>
      <c r="C173" s="631"/>
      <c r="D173" s="632"/>
      <c r="E173" s="662">
        <v>3</v>
      </c>
      <c r="F173" s="663"/>
      <c r="G173" s="664">
        <v>10618</v>
      </c>
      <c r="H173" s="664"/>
      <c r="I173" s="664"/>
      <c r="J173" s="665">
        <f>G173+J172</f>
        <v>31509</v>
      </c>
      <c r="K173" s="665"/>
      <c r="L173" s="665"/>
      <c r="M173" s="666">
        <v>789</v>
      </c>
      <c r="N173" s="666"/>
      <c r="O173" s="666"/>
      <c r="P173" s="667">
        <f>IF(G173="","",G173/M173)</f>
        <v>13.457541191381496</v>
      </c>
      <c r="Q173" s="667"/>
      <c r="R173" s="667"/>
      <c r="S173" s="668">
        <f>IF(G173="","",($Z$168+1)/($Z$168+E173))</f>
        <v>0.75</v>
      </c>
      <c r="T173" s="668"/>
      <c r="U173" s="669"/>
      <c r="V173" s="648"/>
      <c r="W173" s="649"/>
      <c r="X173" s="649"/>
      <c r="Y173" s="649"/>
      <c r="Z173" s="649"/>
      <c r="AA173" s="649"/>
      <c r="AB173" s="649"/>
      <c r="AC173" s="649"/>
      <c r="AD173" s="649"/>
      <c r="AE173" s="649"/>
      <c r="AF173" s="649"/>
      <c r="AG173" s="649"/>
      <c r="AH173" s="649"/>
      <c r="AI173" s="649"/>
      <c r="AJ173" s="649"/>
      <c r="AK173" s="650"/>
      <c r="AL173" s="24"/>
    </row>
    <row r="174" spans="2:55" ht="16.149999999999999" customHeight="1">
      <c r="B174" s="26"/>
      <c r="C174" s="631"/>
      <c r="D174" s="632"/>
      <c r="E174" s="662">
        <v>2</v>
      </c>
      <c r="F174" s="663"/>
      <c r="G174" s="664">
        <v>10484</v>
      </c>
      <c r="H174" s="664"/>
      <c r="I174" s="664"/>
      <c r="J174" s="665">
        <f>G174+J173</f>
        <v>41993</v>
      </c>
      <c r="K174" s="665"/>
      <c r="L174" s="665"/>
      <c r="M174" s="666">
        <v>789</v>
      </c>
      <c r="N174" s="666"/>
      <c r="O174" s="666"/>
      <c r="P174" s="667">
        <f>IF(G174="","",G174/M174)</f>
        <v>13.287705956907478</v>
      </c>
      <c r="Q174" s="667"/>
      <c r="R174" s="667"/>
      <c r="S174" s="668">
        <f>IF(G174="","",($Z$168+1)/($Z$168+E174))</f>
        <v>0.8571428571428571</v>
      </c>
      <c r="T174" s="668"/>
      <c r="U174" s="669"/>
      <c r="V174" s="648"/>
      <c r="W174" s="649"/>
      <c r="X174" s="649"/>
      <c r="Y174" s="649"/>
      <c r="Z174" s="649"/>
      <c r="AA174" s="649"/>
      <c r="AB174" s="649"/>
      <c r="AC174" s="649"/>
      <c r="AD174" s="649"/>
      <c r="AE174" s="649"/>
      <c r="AF174" s="649"/>
      <c r="AG174" s="649"/>
      <c r="AH174" s="649"/>
      <c r="AI174" s="649"/>
      <c r="AJ174" s="649"/>
      <c r="AK174" s="650"/>
      <c r="AL174" s="24"/>
    </row>
    <row r="175" spans="2:55" ht="16.149999999999999" customHeight="1">
      <c r="B175" s="26"/>
      <c r="C175" s="631"/>
      <c r="D175" s="632"/>
      <c r="E175" s="640">
        <v>1</v>
      </c>
      <c r="F175" s="641"/>
      <c r="G175" s="642">
        <v>11609</v>
      </c>
      <c r="H175" s="642"/>
      <c r="I175" s="642"/>
      <c r="J175" s="643">
        <f>G175+J174</f>
        <v>53602</v>
      </c>
      <c r="K175" s="643"/>
      <c r="L175" s="643"/>
      <c r="M175" s="644">
        <v>789</v>
      </c>
      <c r="N175" s="644"/>
      <c r="O175" s="644"/>
      <c r="P175" s="645">
        <f>IF(G175="","",G175/M175)</f>
        <v>14.713561470215463</v>
      </c>
      <c r="Q175" s="645"/>
      <c r="R175" s="645"/>
      <c r="S175" s="646">
        <f>IF(G175="","",($Z$168+1)/($Z$168+E175))</f>
        <v>1</v>
      </c>
      <c r="T175" s="646"/>
      <c r="U175" s="647"/>
      <c r="V175" s="651"/>
      <c r="W175" s="652"/>
      <c r="X175" s="652"/>
      <c r="Y175" s="652"/>
      <c r="Z175" s="652"/>
      <c r="AA175" s="652"/>
      <c r="AB175" s="652"/>
      <c r="AC175" s="652"/>
      <c r="AD175" s="652"/>
      <c r="AE175" s="652"/>
      <c r="AF175" s="652"/>
      <c r="AG175" s="652"/>
      <c r="AH175" s="652"/>
      <c r="AI175" s="652"/>
      <c r="AJ175" s="652"/>
      <c r="AK175" s="653"/>
      <c r="AL175" s="24"/>
    </row>
    <row r="176" spans="2:55" ht="16.149999999999999" customHeight="1">
      <c r="B176" s="26"/>
      <c r="C176" s="629" t="s">
        <v>474</v>
      </c>
      <c r="D176" s="630"/>
      <c r="E176" s="84"/>
      <c r="F176" s="84"/>
      <c r="G176" s="85"/>
      <c r="H176" s="85"/>
      <c r="I176" s="85"/>
      <c r="J176" s="85"/>
      <c r="K176" s="85"/>
      <c r="L176" s="85"/>
      <c r="M176" s="86"/>
      <c r="N176" s="86"/>
      <c r="O176" s="86"/>
      <c r="P176" s="89"/>
      <c r="Q176" s="89"/>
      <c r="R176" s="89"/>
      <c r="S176" s="90"/>
      <c r="T176" s="90"/>
      <c r="U176" s="90"/>
      <c r="V176" s="87"/>
      <c r="W176" s="87"/>
      <c r="X176" s="87"/>
      <c r="Y176" s="87"/>
      <c r="Z176" s="87"/>
      <c r="AA176" s="87"/>
      <c r="AB176" s="87"/>
      <c r="AC176" s="87"/>
      <c r="AD176" s="87"/>
      <c r="AE176" s="87"/>
      <c r="AF176" s="87"/>
      <c r="AG176" s="87"/>
      <c r="AH176" s="87"/>
      <c r="AI176" s="87"/>
      <c r="AJ176" s="87"/>
      <c r="AK176" s="88"/>
      <c r="AL176" s="24"/>
    </row>
    <row r="177" spans="2:55" ht="16.149999999999999" customHeight="1">
      <c r="B177" s="26"/>
      <c r="C177" s="631"/>
      <c r="D177" s="632"/>
      <c r="E177" s="84"/>
      <c r="F177" s="84"/>
      <c r="G177" s="85"/>
      <c r="H177" s="85"/>
      <c r="I177" s="85"/>
      <c r="J177" s="85"/>
      <c r="K177" s="85"/>
      <c r="L177" s="85"/>
      <c r="M177" s="86"/>
      <c r="N177" s="86"/>
      <c r="O177" s="86"/>
      <c r="P177" s="89"/>
      <c r="Q177" s="89"/>
      <c r="R177" s="89"/>
      <c r="S177" s="90"/>
      <c r="T177" s="90"/>
      <c r="U177" s="90"/>
      <c r="V177" s="87"/>
      <c r="W177" s="87"/>
      <c r="X177" s="87"/>
      <c r="Y177" s="87"/>
      <c r="Z177" s="87"/>
      <c r="AA177" s="87"/>
      <c r="AB177" s="87"/>
      <c r="AC177" s="87"/>
      <c r="AD177" s="87"/>
      <c r="AE177" s="87"/>
      <c r="AF177" s="87"/>
      <c r="AG177" s="87"/>
      <c r="AH177" s="87"/>
      <c r="AI177" s="87"/>
      <c r="AJ177" s="87"/>
      <c r="AK177" s="88"/>
      <c r="AL177" s="24"/>
    </row>
    <row r="178" spans="2:55" ht="16.149999999999999" customHeight="1">
      <c r="B178" s="26"/>
      <c r="C178" s="631"/>
      <c r="D178" s="632"/>
      <c r="E178" s="84"/>
      <c r="F178" s="84"/>
      <c r="G178" s="85"/>
      <c r="H178" s="85"/>
      <c r="I178" s="85"/>
      <c r="J178" s="85"/>
      <c r="K178" s="85"/>
      <c r="L178" s="85"/>
      <c r="M178" s="86"/>
      <c r="N178" s="86"/>
      <c r="O178" s="86"/>
      <c r="P178" s="89"/>
      <c r="Q178" s="89"/>
      <c r="R178" s="89"/>
      <c r="S178" s="90"/>
      <c r="T178" s="90"/>
      <c r="U178" s="90"/>
      <c r="V178" s="87"/>
      <c r="W178" s="87"/>
      <c r="X178" s="87"/>
      <c r="Y178" s="87"/>
      <c r="Z178" s="87"/>
      <c r="AA178" s="87"/>
      <c r="AB178" s="87"/>
      <c r="AC178" s="87"/>
      <c r="AD178" s="87"/>
      <c r="AE178" s="87"/>
      <c r="AF178" s="87"/>
      <c r="AG178" s="87"/>
      <c r="AH178" s="87"/>
      <c r="AI178" s="87"/>
      <c r="AJ178" s="87"/>
      <c r="AK178" s="88"/>
      <c r="AL178" s="24"/>
    </row>
    <row r="179" spans="2:55" ht="16.149999999999999" customHeight="1">
      <c r="B179" s="26"/>
      <c r="C179" s="631"/>
      <c r="D179" s="632"/>
      <c r="E179" s="84"/>
      <c r="F179" s="84"/>
      <c r="G179" s="85"/>
      <c r="H179" s="85"/>
      <c r="I179" s="85"/>
      <c r="J179" s="85"/>
      <c r="K179" s="85"/>
      <c r="L179" s="85"/>
      <c r="M179" s="86"/>
      <c r="N179" s="86"/>
      <c r="O179" s="86"/>
      <c r="P179" s="89"/>
      <c r="Q179" s="89"/>
      <c r="R179" s="89"/>
      <c r="S179" s="90"/>
      <c r="T179" s="90"/>
      <c r="U179" s="90"/>
      <c r="V179" s="87"/>
      <c r="W179" s="87"/>
      <c r="X179" s="87"/>
      <c r="Y179" s="87"/>
      <c r="Z179" s="87"/>
      <c r="AA179" s="87"/>
      <c r="AB179" s="87"/>
      <c r="AC179" s="87"/>
      <c r="AD179" s="87"/>
      <c r="AE179" s="87"/>
      <c r="AF179" s="87"/>
      <c r="AG179" s="87"/>
      <c r="AH179" s="87"/>
      <c r="AI179" s="87"/>
      <c r="AJ179" s="87"/>
      <c r="AK179" s="88"/>
      <c r="AL179" s="24"/>
    </row>
    <row r="180" spans="2:55" ht="16.149999999999999" customHeight="1">
      <c r="B180" s="26"/>
      <c r="C180" s="631"/>
      <c r="D180" s="632"/>
      <c r="E180" s="84"/>
      <c r="F180" s="84"/>
      <c r="G180" s="85"/>
      <c r="H180" s="85"/>
      <c r="I180" s="85"/>
      <c r="J180" s="85"/>
      <c r="K180" s="85"/>
      <c r="L180" s="85"/>
      <c r="M180" s="86"/>
      <c r="N180" s="86"/>
      <c r="O180" s="86"/>
      <c r="P180" s="89"/>
      <c r="Q180" s="89"/>
      <c r="R180" s="89"/>
      <c r="S180" s="90"/>
      <c r="T180" s="90"/>
      <c r="U180" s="90"/>
      <c r="V180" s="87"/>
      <c r="W180" s="87"/>
      <c r="X180" s="87"/>
      <c r="Y180" s="87"/>
      <c r="Z180" s="87"/>
      <c r="AA180" s="87"/>
      <c r="AB180" s="87"/>
      <c r="AC180" s="87"/>
      <c r="AD180" s="87"/>
      <c r="AE180" s="87"/>
      <c r="AF180" s="87"/>
      <c r="AG180" s="87"/>
      <c r="AH180" s="87"/>
      <c r="AI180" s="87"/>
      <c r="AJ180" s="87"/>
      <c r="AK180" s="88"/>
      <c r="AL180" s="24"/>
    </row>
    <row r="181" spans="2:55" ht="16.149999999999999" customHeight="1">
      <c r="B181" s="26"/>
      <c r="C181" s="631"/>
      <c r="D181" s="632"/>
      <c r="E181" s="84"/>
      <c r="F181" s="84"/>
      <c r="G181" s="85"/>
      <c r="H181" s="85"/>
      <c r="I181" s="85"/>
      <c r="J181" s="85"/>
      <c r="K181" s="85"/>
      <c r="L181" s="85"/>
      <c r="M181" s="86"/>
      <c r="N181" s="86"/>
      <c r="O181" s="86"/>
      <c r="P181" s="89"/>
      <c r="Q181" s="89"/>
      <c r="R181" s="89"/>
      <c r="S181" s="90"/>
      <c r="T181" s="90"/>
      <c r="U181" s="90"/>
      <c r="V181" s="87"/>
      <c r="W181" s="87"/>
      <c r="X181" s="87"/>
      <c r="Y181" s="87"/>
      <c r="Z181" s="87"/>
      <c r="AA181" s="87"/>
      <c r="AB181" s="87"/>
      <c r="AC181" s="87"/>
      <c r="AD181" s="87"/>
      <c r="AE181" s="87"/>
      <c r="AF181" s="87"/>
      <c r="AG181" s="87"/>
      <c r="AH181" s="87"/>
      <c r="AI181" s="87"/>
      <c r="AJ181" s="87"/>
      <c r="AK181" s="88"/>
      <c r="AL181" s="24"/>
    </row>
    <row r="182" spans="2:55" ht="16.149999999999999" customHeight="1">
      <c r="B182" s="26"/>
      <c r="C182" s="631"/>
      <c r="D182" s="632"/>
      <c r="E182" s="84"/>
      <c r="F182" s="84"/>
      <c r="G182" s="85"/>
      <c r="H182" s="85"/>
      <c r="I182" s="85"/>
      <c r="J182" s="85"/>
      <c r="K182" s="85"/>
      <c r="L182" s="85"/>
      <c r="M182" s="86"/>
      <c r="N182" s="86"/>
      <c r="O182" s="86"/>
      <c r="P182" s="89"/>
      <c r="Q182" s="89"/>
      <c r="R182" s="89"/>
      <c r="S182" s="90"/>
      <c r="T182" s="90"/>
      <c r="U182" s="90"/>
      <c r="V182" s="87"/>
      <c r="W182" s="87"/>
      <c r="X182" s="87"/>
      <c r="Y182" s="87"/>
      <c r="Z182" s="87"/>
      <c r="AA182" s="87"/>
      <c r="AB182" s="87"/>
      <c r="AC182" s="87"/>
      <c r="AD182" s="87"/>
      <c r="AE182" s="87"/>
      <c r="AF182" s="87"/>
      <c r="AG182" s="87"/>
      <c r="AH182" s="87"/>
      <c r="AI182" s="87"/>
      <c r="AJ182" s="87"/>
      <c r="AK182" s="88"/>
      <c r="AL182" s="24"/>
    </row>
    <row r="183" spans="2:55" ht="16.149999999999999" customHeight="1" thickBot="1">
      <c r="B183" s="26"/>
      <c r="C183" s="633"/>
      <c r="D183" s="634"/>
      <c r="E183" s="84"/>
      <c r="F183" s="84"/>
      <c r="G183" s="85"/>
      <c r="H183" s="85"/>
      <c r="I183" s="85"/>
      <c r="J183" s="85"/>
      <c r="K183" s="85"/>
      <c r="L183" s="85"/>
      <c r="M183" s="86"/>
      <c r="N183" s="86"/>
      <c r="O183" s="86"/>
      <c r="P183" s="89"/>
      <c r="Q183" s="89"/>
      <c r="R183" s="89"/>
      <c r="S183" s="90"/>
      <c r="T183" s="90"/>
      <c r="U183" s="90"/>
      <c r="V183" s="87"/>
      <c r="W183" s="87"/>
      <c r="X183" s="87"/>
      <c r="Y183" s="87"/>
      <c r="Z183" s="87"/>
      <c r="AA183" s="87"/>
      <c r="AB183" s="87"/>
      <c r="AC183" s="87"/>
      <c r="AD183" s="87"/>
      <c r="AE183" s="87"/>
      <c r="AF183" s="87"/>
      <c r="AG183" s="87"/>
      <c r="AH183" s="87"/>
      <c r="AI183" s="87"/>
      <c r="AJ183" s="87"/>
      <c r="AK183" s="88"/>
      <c r="AL183" s="24"/>
    </row>
    <row r="184" spans="2:55" s="7" customFormat="1" ht="20.100000000000001" customHeight="1" thickTop="1">
      <c r="B184" s="26"/>
      <c r="C184" s="638" t="s">
        <v>473</v>
      </c>
      <c r="D184" s="639"/>
      <c r="E184" s="639"/>
      <c r="F184" s="639"/>
      <c r="G184" s="639"/>
      <c r="H184" s="639"/>
      <c r="I184" s="639"/>
      <c r="J184" s="106"/>
      <c r="K184" s="106"/>
      <c r="L184" s="106"/>
      <c r="M184" s="106"/>
      <c r="N184" s="106"/>
      <c r="O184" s="64"/>
      <c r="P184" s="64"/>
      <c r="Q184" s="64"/>
      <c r="R184" s="64"/>
      <c r="S184" s="64"/>
      <c r="T184" s="64"/>
      <c r="U184" s="64"/>
      <c r="V184" s="64"/>
      <c r="W184" s="64"/>
      <c r="X184" s="64"/>
      <c r="Y184" s="64"/>
      <c r="Z184" s="64"/>
      <c r="AA184" s="64"/>
      <c r="AB184" s="64"/>
      <c r="AC184" s="64"/>
      <c r="AD184" s="64"/>
      <c r="AE184" s="64"/>
      <c r="AF184" s="64"/>
      <c r="AG184" s="64"/>
      <c r="AH184" s="64"/>
      <c r="AI184" s="64"/>
      <c r="AJ184" s="64"/>
      <c r="AK184" s="65"/>
      <c r="AL184" s="94"/>
      <c r="AM184" s="6"/>
      <c r="AN184" s="16"/>
      <c r="AO184" s="16"/>
      <c r="AP184" s="16"/>
      <c r="AQ184" s="17"/>
      <c r="AR184" s="17"/>
      <c r="AS184" s="17"/>
      <c r="AT184" s="17"/>
      <c r="AU184" s="17"/>
      <c r="AV184" s="17"/>
      <c r="AW184" s="17"/>
      <c r="AX184" s="17"/>
      <c r="AY184" s="17"/>
      <c r="AZ184" s="17"/>
      <c r="BA184" s="17"/>
      <c r="BB184" s="17"/>
      <c r="BC184" s="17"/>
    </row>
    <row r="185" spans="2:55" ht="16.149999999999999" customHeight="1">
      <c r="B185" s="26"/>
      <c r="C185" s="532" t="s">
        <v>191</v>
      </c>
      <c r="D185" s="533"/>
      <c r="E185" s="635" t="s">
        <v>507</v>
      </c>
      <c r="F185" s="617"/>
      <c r="G185" s="617"/>
      <c r="H185" s="617"/>
      <c r="I185" s="617"/>
      <c r="J185" s="617"/>
      <c r="K185" s="617"/>
      <c r="L185" s="313" t="s">
        <v>193</v>
      </c>
      <c r="M185" s="313"/>
      <c r="N185" s="313" t="s">
        <v>194</v>
      </c>
      <c r="O185" s="313"/>
      <c r="P185" s="313" t="s">
        <v>195</v>
      </c>
      <c r="Q185" s="313"/>
      <c r="R185" s="313" t="s">
        <v>196</v>
      </c>
      <c r="S185" s="313"/>
      <c r="T185" s="313" t="s">
        <v>197</v>
      </c>
      <c r="U185" s="313"/>
      <c r="V185" s="313"/>
      <c r="W185" s="313"/>
      <c r="X185" s="313"/>
      <c r="Y185" s="313"/>
      <c r="Z185" s="313"/>
      <c r="AA185" s="313"/>
      <c r="AB185" s="206" t="s">
        <v>497</v>
      </c>
      <c r="AC185" s="207"/>
      <c r="AD185" s="207"/>
      <c r="AE185" s="207"/>
      <c r="AF185" s="207"/>
      <c r="AG185" s="207"/>
      <c r="AH185" s="207"/>
      <c r="AI185" s="207"/>
      <c r="AJ185" s="207"/>
      <c r="AK185" s="454"/>
      <c r="AL185" s="94"/>
      <c r="AM185" s="70"/>
      <c r="AN185" s="70"/>
      <c r="AO185" s="70"/>
      <c r="AP185" s="70"/>
      <c r="AQ185" s="70"/>
      <c r="AR185" s="70"/>
      <c r="AS185" s="70"/>
      <c r="AT185" s="70"/>
    </row>
    <row r="186" spans="2:55" ht="16.149999999999999" customHeight="1">
      <c r="B186" s="26"/>
      <c r="C186" s="534"/>
      <c r="D186" s="535"/>
      <c r="E186" s="584" t="s">
        <v>199</v>
      </c>
      <c r="F186" s="585"/>
      <c r="G186" s="585"/>
      <c r="H186" s="585"/>
      <c r="I186" s="585"/>
      <c r="J186" s="585"/>
      <c r="K186" s="585"/>
      <c r="L186" s="427">
        <v>18</v>
      </c>
      <c r="M186" s="427"/>
      <c r="N186" s="427">
        <v>18</v>
      </c>
      <c r="O186" s="427"/>
      <c r="P186" s="427">
        <v>18</v>
      </c>
      <c r="Q186" s="427"/>
      <c r="R186" s="427">
        <v>18</v>
      </c>
      <c r="S186" s="427"/>
      <c r="T186" s="427">
        <v>18</v>
      </c>
      <c r="U186" s="427"/>
      <c r="V186" s="427"/>
      <c r="W186" s="427"/>
      <c r="X186" s="427"/>
      <c r="Y186" s="427"/>
      <c r="Z186" s="427"/>
      <c r="AA186" s="427"/>
      <c r="AB186" s="467" t="s">
        <v>200</v>
      </c>
      <c r="AC186" s="468"/>
      <c r="AD186" s="468"/>
      <c r="AE186" s="468"/>
      <c r="AF186" s="468"/>
      <c r="AG186" s="468"/>
      <c r="AH186" s="468"/>
      <c r="AI186" s="468"/>
      <c r="AJ186" s="468"/>
      <c r="AK186" s="469"/>
      <c r="AL186" s="94"/>
      <c r="AM186" s="70"/>
      <c r="AN186" s="70"/>
      <c r="AO186" s="70"/>
      <c r="AP186" s="70"/>
      <c r="AQ186" s="70"/>
      <c r="AR186" s="70"/>
      <c r="AS186" s="70"/>
      <c r="AT186" s="70"/>
    </row>
    <row r="187" spans="2:55" ht="16.149999999999999" customHeight="1">
      <c r="B187" s="26"/>
      <c r="C187" s="534"/>
      <c r="D187" s="535"/>
      <c r="E187" s="584" t="s">
        <v>476</v>
      </c>
      <c r="F187" s="585"/>
      <c r="G187" s="585"/>
      <c r="H187" s="585"/>
      <c r="I187" s="585"/>
      <c r="J187" s="585"/>
      <c r="K187" s="585"/>
      <c r="L187" s="427">
        <f>O206</f>
        <v>20.399999999999999</v>
      </c>
      <c r="M187" s="427"/>
      <c r="N187" s="427">
        <f>O203</f>
        <v>19.2</v>
      </c>
      <c r="O187" s="427"/>
      <c r="P187" s="427">
        <f>O200</f>
        <v>15.8</v>
      </c>
      <c r="Q187" s="427"/>
      <c r="R187" s="427">
        <f>O197</f>
        <v>22.5</v>
      </c>
      <c r="S187" s="427"/>
      <c r="T187" s="427">
        <f>O194</f>
        <v>19.8</v>
      </c>
      <c r="U187" s="427"/>
      <c r="V187" s="427"/>
      <c r="W187" s="427"/>
      <c r="X187" s="427"/>
      <c r="Y187" s="427"/>
      <c r="Z187" s="427"/>
      <c r="AA187" s="427"/>
      <c r="AB187" s="526"/>
      <c r="AC187" s="527"/>
      <c r="AD187" s="527"/>
      <c r="AE187" s="527"/>
      <c r="AF187" s="527"/>
      <c r="AG187" s="527"/>
      <c r="AH187" s="527"/>
      <c r="AI187" s="527"/>
      <c r="AJ187" s="527"/>
      <c r="AK187" s="528"/>
      <c r="AL187" s="94"/>
      <c r="AM187" s="70"/>
      <c r="AN187" s="70"/>
      <c r="AO187" s="70"/>
      <c r="AP187" s="70"/>
      <c r="AQ187" s="70"/>
      <c r="AR187" s="70"/>
      <c r="AS187" s="70"/>
      <c r="AT187" s="70"/>
    </row>
    <row r="188" spans="2:55" ht="16.149999999999999" customHeight="1">
      <c r="B188" s="26"/>
      <c r="C188" s="534"/>
      <c r="D188" s="535"/>
      <c r="E188" s="584" t="s">
        <v>495</v>
      </c>
      <c r="F188" s="585"/>
      <c r="G188" s="585"/>
      <c r="H188" s="585"/>
      <c r="I188" s="585"/>
      <c r="J188" s="585"/>
      <c r="K188" s="585"/>
      <c r="L188" s="427">
        <f>U206</f>
        <v>16.399999999999999</v>
      </c>
      <c r="M188" s="427"/>
      <c r="N188" s="427">
        <f>U203</f>
        <v>16.600000000000001</v>
      </c>
      <c r="O188" s="427"/>
      <c r="P188" s="427">
        <f>U200</f>
        <v>14.2</v>
      </c>
      <c r="Q188" s="427"/>
      <c r="R188" s="427">
        <f>U197</f>
        <v>20.3</v>
      </c>
      <c r="S188" s="427"/>
      <c r="T188" s="427">
        <f>U194</f>
        <v>18.7</v>
      </c>
      <c r="U188" s="427"/>
      <c r="V188" s="427"/>
      <c r="W188" s="427"/>
      <c r="X188" s="427"/>
      <c r="Y188" s="427"/>
      <c r="Z188" s="427"/>
      <c r="AA188" s="427"/>
      <c r="AB188" s="467" t="s">
        <v>496</v>
      </c>
      <c r="AC188" s="468"/>
      <c r="AD188" s="468"/>
      <c r="AE188" s="468"/>
      <c r="AF188" s="468"/>
      <c r="AG188" s="468"/>
      <c r="AH188" s="468"/>
      <c r="AI188" s="468"/>
      <c r="AJ188" s="468"/>
      <c r="AK188" s="469"/>
      <c r="AL188" s="94"/>
      <c r="AM188" s="70"/>
      <c r="AN188" s="70"/>
      <c r="AO188" s="70"/>
      <c r="AP188" s="70"/>
      <c r="AQ188" s="70"/>
      <c r="AR188" s="70"/>
      <c r="AS188" s="70"/>
      <c r="AT188" s="70"/>
    </row>
    <row r="189" spans="2:55" ht="16.149999999999999" customHeight="1">
      <c r="B189" s="26"/>
      <c r="C189" s="534"/>
      <c r="D189" s="535"/>
      <c r="E189" s="636" t="s">
        <v>201</v>
      </c>
      <c r="F189" s="637"/>
      <c r="G189" s="637"/>
      <c r="H189" s="637"/>
      <c r="I189" s="637"/>
      <c r="J189" s="637"/>
      <c r="K189" s="637"/>
      <c r="L189" s="441">
        <f>U206</f>
        <v>16.399999999999999</v>
      </c>
      <c r="M189" s="441"/>
      <c r="N189" s="441">
        <f>U203</f>
        <v>16.600000000000001</v>
      </c>
      <c r="O189" s="441"/>
      <c r="P189" s="441">
        <f>U200</f>
        <v>14.2</v>
      </c>
      <c r="Q189" s="441"/>
      <c r="R189" s="441">
        <v>18</v>
      </c>
      <c r="S189" s="441"/>
      <c r="T189" s="441">
        <v>18</v>
      </c>
      <c r="U189" s="441"/>
      <c r="V189" s="441"/>
      <c r="W189" s="441"/>
      <c r="X189" s="441"/>
      <c r="Y189" s="441"/>
      <c r="Z189" s="441"/>
      <c r="AA189" s="441"/>
      <c r="AB189" s="470" t="s">
        <v>494</v>
      </c>
      <c r="AC189" s="471"/>
      <c r="AD189" s="471"/>
      <c r="AE189" s="471"/>
      <c r="AF189" s="471"/>
      <c r="AG189" s="471"/>
      <c r="AH189" s="471"/>
      <c r="AI189" s="471"/>
      <c r="AJ189" s="471"/>
      <c r="AK189" s="472"/>
      <c r="AL189" s="95"/>
      <c r="AM189" s="75"/>
      <c r="AN189" s="590" t="s">
        <v>475</v>
      </c>
      <c r="AO189" s="590"/>
      <c r="AP189" s="590"/>
      <c r="AQ189" s="590"/>
      <c r="AR189" s="590"/>
      <c r="AS189" s="590"/>
      <c r="AT189" s="590"/>
      <c r="AU189" s="590"/>
      <c r="AV189" s="590"/>
      <c r="AW189" s="591"/>
    </row>
    <row r="190" spans="2:55" ht="16.149999999999999" customHeight="1">
      <c r="B190" s="26"/>
      <c r="C190" s="534"/>
      <c r="D190" s="535"/>
      <c r="E190" s="520" t="s">
        <v>504</v>
      </c>
      <c r="F190" s="521"/>
      <c r="G190" s="521"/>
      <c r="H190" s="521"/>
      <c r="I190" s="521"/>
      <c r="J190" s="521"/>
      <c r="K190" s="522"/>
      <c r="L190" s="514" t="s">
        <v>202</v>
      </c>
      <c r="M190" s="515"/>
      <c r="N190" s="515"/>
      <c r="O190" s="515"/>
      <c r="P190" s="515"/>
      <c r="Q190" s="515"/>
      <c r="R190" s="515"/>
      <c r="S190" s="515"/>
      <c r="T190" s="515"/>
      <c r="U190" s="515"/>
      <c r="V190" s="515"/>
      <c r="W190" s="516"/>
      <c r="X190" s="442" t="s">
        <v>215</v>
      </c>
      <c r="Y190" s="442"/>
      <c r="Z190" s="442"/>
      <c r="AA190" s="442"/>
      <c r="AB190" s="442"/>
      <c r="AC190" s="442"/>
      <c r="AD190" s="442"/>
      <c r="AE190" s="442"/>
      <c r="AF190" s="442"/>
      <c r="AG190" s="442"/>
      <c r="AH190" s="442"/>
      <c r="AI190" s="442"/>
      <c r="AJ190" s="442"/>
      <c r="AK190" s="443"/>
      <c r="AL190" s="95"/>
      <c r="AM190" s="97"/>
      <c r="AN190" s="118"/>
      <c r="AO190" s="118"/>
      <c r="AP190" s="118"/>
      <c r="AQ190" s="118"/>
      <c r="AR190" s="118"/>
      <c r="AS190" s="118"/>
      <c r="AT190" s="118"/>
      <c r="AU190" s="118"/>
      <c r="AV190" s="118"/>
      <c r="AW190" s="118"/>
    </row>
    <row r="191" spans="2:55" ht="16.149999999999999" customHeight="1">
      <c r="B191" s="26"/>
      <c r="C191" s="534"/>
      <c r="D191" s="535"/>
      <c r="E191" s="523"/>
      <c r="F191" s="524"/>
      <c r="G191" s="524"/>
      <c r="H191" s="524"/>
      <c r="I191" s="524"/>
      <c r="J191" s="524"/>
      <c r="K191" s="525"/>
      <c r="L191" s="517"/>
      <c r="M191" s="518"/>
      <c r="N191" s="518"/>
      <c r="O191" s="518"/>
      <c r="P191" s="518"/>
      <c r="Q191" s="518"/>
      <c r="R191" s="518"/>
      <c r="S191" s="518"/>
      <c r="T191" s="518"/>
      <c r="U191" s="518"/>
      <c r="V191" s="518"/>
      <c r="W191" s="519"/>
      <c r="X191" s="442"/>
      <c r="Y191" s="442"/>
      <c r="Z191" s="442"/>
      <c r="AA191" s="442"/>
      <c r="AB191" s="442"/>
      <c r="AC191" s="442"/>
      <c r="AD191" s="442"/>
      <c r="AE191" s="442"/>
      <c r="AF191" s="442"/>
      <c r="AG191" s="442"/>
      <c r="AH191" s="442"/>
      <c r="AI191" s="442"/>
      <c r="AJ191" s="442"/>
      <c r="AK191" s="443"/>
      <c r="AL191" s="95"/>
      <c r="AM191" s="97"/>
      <c r="AN191" s="118"/>
      <c r="AO191" s="118"/>
      <c r="AP191" s="118"/>
      <c r="AQ191" s="118"/>
      <c r="AR191" s="118"/>
      <c r="AS191" s="118"/>
      <c r="AT191" s="118"/>
      <c r="AU191" s="118"/>
      <c r="AV191" s="118"/>
      <c r="AW191" s="118"/>
    </row>
    <row r="192" spans="2:55" ht="16.149999999999999" customHeight="1">
      <c r="B192" s="26"/>
      <c r="C192" s="534"/>
      <c r="D192" s="535"/>
      <c r="E192" s="596" t="s">
        <v>186</v>
      </c>
      <c r="F192" s="587"/>
      <c r="G192" s="612" t="s">
        <v>505</v>
      </c>
      <c r="H192" s="612"/>
      <c r="I192" s="613"/>
      <c r="J192" s="586" t="s">
        <v>203</v>
      </c>
      <c r="K192" s="587"/>
      <c r="L192" s="551" t="s">
        <v>204</v>
      </c>
      <c r="M192" s="552"/>
      <c r="N192" s="553"/>
      <c r="O192" s="539" t="s">
        <v>205</v>
      </c>
      <c r="P192" s="540"/>
      <c r="Q192" s="540"/>
      <c r="R192" s="540"/>
      <c r="S192" s="540"/>
      <c r="T192" s="540"/>
      <c r="U192" s="540"/>
      <c r="V192" s="540"/>
      <c r="W192" s="541"/>
      <c r="X192" s="619" t="s">
        <v>206</v>
      </c>
      <c r="Y192" s="619"/>
      <c r="Z192" s="620"/>
      <c r="AA192" s="444" t="s">
        <v>216</v>
      </c>
      <c r="AB192" s="444"/>
      <c r="AC192" s="444"/>
      <c r="AD192" s="444"/>
      <c r="AE192" s="444"/>
      <c r="AF192" s="444"/>
      <c r="AG192" s="444"/>
      <c r="AH192" s="444"/>
      <c r="AI192" s="444"/>
      <c r="AJ192" s="444"/>
      <c r="AK192" s="445"/>
      <c r="AL192" s="94"/>
      <c r="AM192" s="70"/>
      <c r="AN192" s="2"/>
    </row>
    <row r="193" spans="2:49" ht="16.149999999999999" customHeight="1">
      <c r="B193" s="26"/>
      <c r="C193" s="534"/>
      <c r="D193" s="535"/>
      <c r="E193" s="597"/>
      <c r="F193" s="589"/>
      <c r="G193" s="614"/>
      <c r="H193" s="614"/>
      <c r="I193" s="615"/>
      <c r="J193" s="588"/>
      <c r="K193" s="589"/>
      <c r="L193" s="554"/>
      <c r="M193" s="555"/>
      <c r="N193" s="556"/>
      <c r="O193" s="398" t="s">
        <v>477</v>
      </c>
      <c r="P193" s="311"/>
      <c r="Q193" s="311"/>
      <c r="R193" s="311" t="s">
        <v>207</v>
      </c>
      <c r="S193" s="311"/>
      <c r="T193" s="311"/>
      <c r="U193" s="311" t="s">
        <v>208</v>
      </c>
      <c r="V193" s="311"/>
      <c r="W193" s="400"/>
      <c r="X193" s="592" t="s">
        <v>478</v>
      </c>
      <c r="Y193" s="592"/>
      <c r="Z193" s="593"/>
      <c r="AA193" s="446"/>
      <c r="AB193" s="446"/>
      <c r="AC193" s="446"/>
      <c r="AD193" s="446"/>
      <c r="AE193" s="446"/>
      <c r="AF193" s="446"/>
      <c r="AG193" s="446"/>
      <c r="AH193" s="446"/>
      <c r="AI193" s="446"/>
      <c r="AJ193" s="446"/>
      <c r="AK193" s="447"/>
      <c r="AL193" s="94"/>
      <c r="AM193" s="70"/>
      <c r="AN193" s="2"/>
    </row>
    <row r="194" spans="2:49" ht="16.149999999999999" customHeight="1">
      <c r="B194" s="26"/>
      <c r="C194" s="534"/>
      <c r="D194" s="535"/>
      <c r="E194" s="502" t="s">
        <v>209</v>
      </c>
      <c r="F194" s="503"/>
      <c r="G194" s="508" t="s">
        <v>210</v>
      </c>
      <c r="H194" s="508"/>
      <c r="I194" s="509"/>
      <c r="J194" s="508" t="s">
        <v>479</v>
      </c>
      <c r="K194" s="508"/>
      <c r="L194" s="459">
        <v>18.600000000000001</v>
      </c>
      <c r="M194" s="460"/>
      <c r="N194" s="461"/>
      <c r="O194" s="598">
        <f>ROUNDDOWN(IF(SUM(L194:M196)=0,"",AVERAGEA(L194:M196)),1)</f>
        <v>19.8</v>
      </c>
      <c r="P194" s="599"/>
      <c r="Q194" s="599"/>
      <c r="R194" s="542">
        <f>((SUMSQ(L194:M196)-(SUM(L194:M196)^2)/COUNTA(L194:M196))/(COUNTA(L194:M196)-1))^0.5</f>
        <v>2.1361959960015753</v>
      </c>
      <c r="S194" s="542"/>
      <c r="T194" s="542"/>
      <c r="U194" s="599">
        <f>ROUNDDOWN(O194-R194/2,1)</f>
        <v>18.7</v>
      </c>
      <c r="V194" s="599"/>
      <c r="W194" s="622"/>
      <c r="X194" s="606">
        <v>2.7</v>
      </c>
      <c r="Y194" s="606"/>
      <c r="Z194" s="607"/>
      <c r="AA194" s="450" t="s">
        <v>498</v>
      </c>
      <c r="AB194" s="451"/>
      <c r="AC194" s="451"/>
      <c r="AD194" s="451"/>
      <c r="AE194" s="451"/>
      <c r="AF194" s="536">
        <f>MAX(X194:Z208)</f>
        <v>3.5</v>
      </c>
      <c r="AG194" s="536"/>
      <c r="AH194" s="536"/>
      <c r="AI194" s="537"/>
      <c r="AJ194" s="537"/>
      <c r="AK194" s="538"/>
      <c r="AL194" s="94"/>
      <c r="AM194" s="70"/>
      <c r="AN194" s="2"/>
    </row>
    <row r="195" spans="2:49" ht="16.149999999999999" customHeight="1">
      <c r="B195" s="26"/>
      <c r="C195" s="534"/>
      <c r="D195" s="535"/>
      <c r="E195" s="504"/>
      <c r="F195" s="505"/>
      <c r="G195" s="337" t="s">
        <v>210</v>
      </c>
      <c r="H195" s="337"/>
      <c r="I195" s="548"/>
      <c r="J195" s="337" t="s">
        <v>480</v>
      </c>
      <c r="K195" s="337"/>
      <c r="L195" s="462">
        <v>22.3</v>
      </c>
      <c r="M195" s="463"/>
      <c r="N195" s="464"/>
      <c r="O195" s="600"/>
      <c r="P195" s="601"/>
      <c r="Q195" s="601"/>
      <c r="R195" s="543"/>
      <c r="S195" s="543"/>
      <c r="T195" s="543"/>
      <c r="U195" s="601"/>
      <c r="V195" s="601"/>
      <c r="W195" s="623"/>
      <c r="X195" s="608">
        <v>2</v>
      </c>
      <c r="Y195" s="608"/>
      <c r="Z195" s="609"/>
      <c r="AA195" s="452"/>
      <c r="AB195" s="453"/>
      <c r="AC195" s="453"/>
      <c r="AD195" s="453"/>
      <c r="AE195" s="453"/>
      <c r="AF195" s="481"/>
      <c r="AG195" s="481"/>
      <c r="AH195" s="481"/>
      <c r="AI195" s="510"/>
      <c r="AJ195" s="510"/>
      <c r="AK195" s="511"/>
      <c r="AL195" s="94"/>
      <c r="AM195" s="70"/>
      <c r="AN195" s="2"/>
    </row>
    <row r="196" spans="2:49" ht="16.149999999999999" customHeight="1">
      <c r="B196" s="26"/>
      <c r="C196" s="534"/>
      <c r="D196" s="535"/>
      <c r="E196" s="506"/>
      <c r="F196" s="507"/>
      <c r="G196" s="501" t="s">
        <v>210</v>
      </c>
      <c r="H196" s="501"/>
      <c r="I196" s="549"/>
      <c r="J196" s="501" t="s">
        <v>481</v>
      </c>
      <c r="K196" s="501"/>
      <c r="L196" s="465">
        <v>18.600000000000001</v>
      </c>
      <c r="M196" s="441"/>
      <c r="N196" s="466"/>
      <c r="O196" s="602"/>
      <c r="P196" s="603"/>
      <c r="Q196" s="603"/>
      <c r="R196" s="544"/>
      <c r="S196" s="544"/>
      <c r="T196" s="544"/>
      <c r="U196" s="603"/>
      <c r="V196" s="603"/>
      <c r="W196" s="624"/>
      <c r="X196" s="604">
        <v>3.5</v>
      </c>
      <c r="Y196" s="604"/>
      <c r="Z196" s="605"/>
      <c r="AA196" s="448" t="s">
        <v>499</v>
      </c>
      <c r="AB196" s="449"/>
      <c r="AC196" s="449"/>
      <c r="AD196" s="449"/>
      <c r="AE196" s="449"/>
      <c r="AF196" s="481">
        <f>MIN(X194:Z208)</f>
        <v>0.2</v>
      </c>
      <c r="AG196" s="481"/>
      <c r="AH196" s="481"/>
      <c r="AI196" s="510"/>
      <c r="AJ196" s="510"/>
      <c r="AK196" s="511"/>
      <c r="AL196" s="94"/>
      <c r="AM196" s="70"/>
      <c r="AN196" s="625" t="s">
        <v>217</v>
      </c>
      <c r="AO196" s="625"/>
      <c r="AP196" s="625"/>
      <c r="AQ196" s="625"/>
      <c r="AR196" s="625"/>
      <c r="AS196" s="626">
        <v>1</v>
      </c>
      <c r="AT196" s="626"/>
      <c r="AU196" s="627" t="s">
        <v>218</v>
      </c>
      <c r="AV196" s="627"/>
      <c r="AW196" s="628"/>
    </row>
    <row r="197" spans="2:49" ht="16.149999999999999" customHeight="1">
      <c r="B197" s="26"/>
      <c r="C197" s="534"/>
      <c r="D197" s="535"/>
      <c r="E197" s="502" t="s">
        <v>211</v>
      </c>
      <c r="F197" s="503"/>
      <c r="G197" s="508" t="s">
        <v>210</v>
      </c>
      <c r="H197" s="508"/>
      <c r="I197" s="509"/>
      <c r="J197" s="508" t="s">
        <v>482</v>
      </c>
      <c r="K197" s="508"/>
      <c r="L197" s="459">
        <v>21.2</v>
      </c>
      <c r="M197" s="460"/>
      <c r="N197" s="461"/>
      <c r="O197" s="598">
        <f>ROUNDDOWN(IF(SUM(L197:M199)=0,"",AVERAGEA(L197:M199)),1)</f>
        <v>22.5</v>
      </c>
      <c r="P197" s="599"/>
      <c r="Q197" s="599"/>
      <c r="R197" s="542">
        <f>((SUMSQ(L197:M199)-(SUM(L197:M199)^2)/COUNTA(L197:M199))/(COUNTA(L197:M199)-1))^0.5</f>
        <v>4.2193996413391899</v>
      </c>
      <c r="S197" s="542"/>
      <c r="T197" s="542"/>
      <c r="U197" s="599">
        <f>ROUNDDOWN(O197-R197/2,1)</f>
        <v>20.3</v>
      </c>
      <c r="V197" s="599"/>
      <c r="W197" s="622"/>
      <c r="X197" s="606">
        <v>1.5</v>
      </c>
      <c r="Y197" s="606"/>
      <c r="Z197" s="607"/>
      <c r="AA197" s="448" t="s">
        <v>500</v>
      </c>
      <c r="AB197" s="449"/>
      <c r="AC197" s="449"/>
      <c r="AD197" s="449"/>
      <c r="AE197" s="449"/>
      <c r="AF197" s="481">
        <f>AVERAGEA(X194:Z208)</f>
        <v>1.1466666666666663</v>
      </c>
      <c r="AG197" s="481"/>
      <c r="AH197" s="481"/>
      <c r="AI197" s="510"/>
      <c r="AJ197" s="510"/>
      <c r="AK197" s="511"/>
      <c r="AL197" s="96"/>
      <c r="AN197" s="2"/>
    </row>
    <row r="198" spans="2:49" ht="16.149999999999999" customHeight="1">
      <c r="B198" s="26"/>
      <c r="C198" s="534"/>
      <c r="D198" s="535"/>
      <c r="E198" s="504"/>
      <c r="F198" s="505"/>
      <c r="G198" s="337" t="s">
        <v>210</v>
      </c>
      <c r="H198" s="337"/>
      <c r="I198" s="548"/>
      <c r="J198" s="337" t="s">
        <v>483</v>
      </c>
      <c r="K198" s="337"/>
      <c r="L198" s="462">
        <v>27.3</v>
      </c>
      <c r="M198" s="463"/>
      <c r="N198" s="464"/>
      <c r="O198" s="600"/>
      <c r="P198" s="601"/>
      <c r="Q198" s="601"/>
      <c r="R198" s="543"/>
      <c r="S198" s="543"/>
      <c r="T198" s="543"/>
      <c r="U198" s="601"/>
      <c r="V198" s="601"/>
      <c r="W198" s="623"/>
      <c r="X198" s="608">
        <v>0.5</v>
      </c>
      <c r="Y198" s="608"/>
      <c r="Z198" s="609"/>
      <c r="AA198" s="350"/>
      <c r="AB198" s="351"/>
      <c r="AC198" s="351"/>
      <c r="AD198" s="351"/>
      <c r="AE198" s="351"/>
      <c r="AF198" s="482"/>
      <c r="AG198" s="482"/>
      <c r="AH198" s="482"/>
      <c r="AI198" s="512"/>
      <c r="AJ198" s="512"/>
      <c r="AK198" s="513"/>
      <c r="AL198" s="96"/>
      <c r="AM198" s="96"/>
      <c r="AN198" s="121"/>
      <c r="AO198" s="91"/>
      <c r="AP198" s="92"/>
      <c r="AQ198" s="92"/>
      <c r="AR198" s="92"/>
      <c r="AS198" s="92"/>
      <c r="AT198" s="92"/>
      <c r="AU198" s="92"/>
      <c r="AV198" s="93"/>
    </row>
    <row r="199" spans="2:49" ht="16.149999999999999" customHeight="1">
      <c r="B199" s="26"/>
      <c r="C199" s="534"/>
      <c r="D199" s="535"/>
      <c r="E199" s="506"/>
      <c r="F199" s="507"/>
      <c r="G199" s="501" t="s">
        <v>210</v>
      </c>
      <c r="H199" s="501"/>
      <c r="I199" s="549"/>
      <c r="J199" s="501" t="s">
        <v>484</v>
      </c>
      <c r="K199" s="501"/>
      <c r="L199" s="465">
        <v>19.2</v>
      </c>
      <c r="M199" s="441"/>
      <c r="N199" s="466"/>
      <c r="O199" s="602"/>
      <c r="P199" s="603"/>
      <c r="Q199" s="603"/>
      <c r="R199" s="544"/>
      <c r="S199" s="544"/>
      <c r="T199" s="544"/>
      <c r="U199" s="603"/>
      <c r="V199" s="603"/>
      <c r="W199" s="624"/>
      <c r="X199" s="604">
        <v>0.7</v>
      </c>
      <c r="Y199" s="604"/>
      <c r="Z199" s="605"/>
      <c r="AA199" s="483" t="s">
        <v>643</v>
      </c>
      <c r="AB199" s="484"/>
      <c r="AC199" s="484"/>
      <c r="AD199" s="484"/>
      <c r="AE199" s="484"/>
      <c r="AF199" s="484"/>
      <c r="AG199" s="484"/>
      <c r="AH199" s="484"/>
      <c r="AI199" s="484"/>
      <c r="AJ199" s="484"/>
      <c r="AK199" s="485"/>
      <c r="AL199" s="96"/>
      <c r="AM199" s="96"/>
      <c r="AN199" s="122">
        <v>0.8</v>
      </c>
      <c r="AO199" s="91" t="s">
        <v>219</v>
      </c>
      <c r="AP199" s="92"/>
      <c r="AQ199" s="92"/>
      <c r="AR199" s="92"/>
      <c r="AS199" s="92"/>
      <c r="AT199" s="92"/>
      <c r="AU199" s="92"/>
      <c r="AV199" s="93"/>
    </row>
    <row r="200" spans="2:49" ht="16.149999999999999" customHeight="1">
      <c r="B200" s="26"/>
      <c r="C200" s="534"/>
      <c r="D200" s="535"/>
      <c r="E200" s="502" t="s">
        <v>212</v>
      </c>
      <c r="F200" s="503"/>
      <c r="G200" s="508" t="s">
        <v>210</v>
      </c>
      <c r="H200" s="508"/>
      <c r="I200" s="509"/>
      <c r="J200" s="508" t="s">
        <v>485</v>
      </c>
      <c r="K200" s="508"/>
      <c r="L200" s="459">
        <v>19.5</v>
      </c>
      <c r="M200" s="460"/>
      <c r="N200" s="461"/>
      <c r="O200" s="598">
        <f>ROUNDDOWN(IF(SUM(L200:M202)=0,"",AVERAGEA(L200:M202)),1)</f>
        <v>15.8</v>
      </c>
      <c r="P200" s="599"/>
      <c r="Q200" s="599"/>
      <c r="R200" s="542">
        <f>((SUMSQ(L200:M202)-(SUM(L200:M202)^2)/COUNTA(L200:M202))/(COUNTA(L200:M202)-1))^0.5</f>
        <v>3.1942656954820245</v>
      </c>
      <c r="S200" s="542"/>
      <c r="T200" s="542"/>
      <c r="U200" s="599">
        <f>ROUNDDOWN(O200-R200/2,1)</f>
        <v>14.2</v>
      </c>
      <c r="V200" s="599"/>
      <c r="W200" s="622"/>
      <c r="X200" s="606">
        <v>1.2</v>
      </c>
      <c r="Y200" s="606"/>
      <c r="Z200" s="607"/>
      <c r="AA200" s="486"/>
      <c r="AB200" s="487"/>
      <c r="AC200" s="487"/>
      <c r="AD200" s="487"/>
      <c r="AE200" s="487"/>
      <c r="AF200" s="487"/>
      <c r="AG200" s="487"/>
      <c r="AH200" s="487"/>
      <c r="AI200" s="487"/>
      <c r="AJ200" s="487"/>
      <c r="AK200" s="488"/>
      <c r="AL200" s="96"/>
      <c r="AM200" s="96"/>
      <c r="AN200" s="121"/>
      <c r="AO200" s="91" t="s">
        <v>221</v>
      </c>
      <c r="AP200" s="92"/>
      <c r="AQ200" s="92"/>
      <c r="AR200" s="92"/>
      <c r="AS200" s="92"/>
      <c r="AT200" s="92"/>
      <c r="AU200" s="92"/>
      <c r="AV200" s="93"/>
    </row>
    <row r="201" spans="2:49" ht="16.149999999999999" customHeight="1">
      <c r="B201" s="26"/>
      <c r="C201" s="534"/>
      <c r="D201" s="535"/>
      <c r="E201" s="504"/>
      <c r="F201" s="505"/>
      <c r="G201" s="337" t="s">
        <v>210</v>
      </c>
      <c r="H201" s="337"/>
      <c r="I201" s="548"/>
      <c r="J201" s="337" t="s">
        <v>486</v>
      </c>
      <c r="K201" s="337"/>
      <c r="L201" s="462">
        <v>14.6</v>
      </c>
      <c r="M201" s="463"/>
      <c r="N201" s="464"/>
      <c r="O201" s="600"/>
      <c r="P201" s="601"/>
      <c r="Q201" s="601"/>
      <c r="R201" s="543"/>
      <c r="S201" s="543"/>
      <c r="T201" s="543"/>
      <c r="U201" s="601"/>
      <c r="V201" s="601"/>
      <c r="W201" s="623"/>
      <c r="X201" s="608">
        <v>0.8</v>
      </c>
      <c r="Y201" s="608"/>
      <c r="Z201" s="609"/>
      <c r="AA201" s="452" t="s">
        <v>501</v>
      </c>
      <c r="AB201" s="453"/>
      <c r="AC201" s="453"/>
      <c r="AD201" s="453"/>
      <c r="AE201" s="453"/>
      <c r="AF201" s="489">
        <v>46</v>
      </c>
      <c r="AG201" s="489"/>
      <c r="AH201" s="489"/>
      <c r="AI201" s="491" t="s">
        <v>0</v>
      </c>
      <c r="AJ201" s="491"/>
      <c r="AK201" s="492"/>
      <c r="AL201" s="96"/>
      <c r="AM201" s="96"/>
      <c r="AN201" s="122">
        <v>1.2</v>
      </c>
      <c r="AO201" s="91" t="s">
        <v>222</v>
      </c>
      <c r="AP201" s="92"/>
      <c r="AQ201" s="92"/>
      <c r="AR201" s="92"/>
      <c r="AS201" s="92"/>
      <c r="AT201" s="92"/>
      <c r="AU201" s="92"/>
      <c r="AV201" s="93"/>
    </row>
    <row r="202" spans="2:49" ht="16.149999999999999" customHeight="1">
      <c r="B202" s="26"/>
      <c r="C202" s="534"/>
      <c r="D202" s="535"/>
      <c r="E202" s="506"/>
      <c r="F202" s="507"/>
      <c r="G202" s="501" t="s">
        <v>210</v>
      </c>
      <c r="H202" s="501"/>
      <c r="I202" s="549"/>
      <c r="J202" s="501" t="s">
        <v>487</v>
      </c>
      <c r="K202" s="501"/>
      <c r="L202" s="465">
        <v>13.5</v>
      </c>
      <c r="M202" s="441"/>
      <c r="N202" s="466"/>
      <c r="O202" s="602"/>
      <c r="P202" s="603"/>
      <c r="Q202" s="603"/>
      <c r="R202" s="544"/>
      <c r="S202" s="544"/>
      <c r="T202" s="544"/>
      <c r="U202" s="603"/>
      <c r="V202" s="603"/>
      <c r="W202" s="624"/>
      <c r="X202" s="604">
        <v>0.7</v>
      </c>
      <c r="Y202" s="604"/>
      <c r="Z202" s="605"/>
      <c r="AA202" s="452"/>
      <c r="AB202" s="453"/>
      <c r="AC202" s="453"/>
      <c r="AD202" s="453"/>
      <c r="AE202" s="453"/>
      <c r="AF202" s="490"/>
      <c r="AG202" s="490"/>
      <c r="AH202" s="490"/>
      <c r="AI202" s="493"/>
      <c r="AJ202" s="493"/>
      <c r="AK202" s="494"/>
      <c r="AL202" s="94"/>
      <c r="AM202" s="94"/>
      <c r="AN202" s="123"/>
      <c r="AO202" s="91"/>
      <c r="AP202" s="92"/>
      <c r="AQ202" s="92"/>
      <c r="AR202" s="92"/>
      <c r="AS202" s="92"/>
      <c r="AT202" s="92"/>
      <c r="AU202" s="92"/>
      <c r="AV202" s="93"/>
    </row>
    <row r="203" spans="2:49" ht="16.149999999999999" customHeight="1">
      <c r="B203" s="26"/>
      <c r="C203" s="534"/>
      <c r="D203" s="535"/>
      <c r="E203" s="502" t="s">
        <v>213</v>
      </c>
      <c r="F203" s="503"/>
      <c r="G203" s="508" t="s">
        <v>210</v>
      </c>
      <c r="H203" s="508"/>
      <c r="I203" s="509"/>
      <c r="J203" s="550" t="s">
        <v>488</v>
      </c>
      <c r="K203" s="550"/>
      <c r="L203" s="459">
        <v>25</v>
      </c>
      <c r="M203" s="460"/>
      <c r="N203" s="461"/>
      <c r="O203" s="598">
        <f>ROUNDDOWN(IF(SUM(L203:M205)=0,"",AVERAGEA(L203:M205)),1)</f>
        <v>19.2</v>
      </c>
      <c r="P203" s="599"/>
      <c r="Q203" s="599"/>
      <c r="R203" s="542">
        <f>((SUMSQ(L203:M205)-(SUM(L203:M205)^2)/COUNTA(L203:M205))/(COUNTA(L203:M205)-1))^0.5</f>
        <v>5.0003333222229509</v>
      </c>
      <c r="S203" s="542"/>
      <c r="T203" s="542"/>
      <c r="U203" s="599">
        <f>ROUNDDOWN(O203-R203/2,1)</f>
        <v>16.600000000000001</v>
      </c>
      <c r="V203" s="599"/>
      <c r="W203" s="622"/>
      <c r="X203" s="606">
        <v>0.2</v>
      </c>
      <c r="Y203" s="606"/>
      <c r="Z203" s="607"/>
      <c r="AA203" s="452" t="s">
        <v>644</v>
      </c>
      <c r="AB203" s="453"/>
      <c r="AC203" s="453"/>
      <c r="AD203" s="453"/>
      <c r="AE203" s="453"/>
      <c r="AF203" s="453" t="s">
        <v>220</v>
      </c>
      <c r="AG203" s="453"/>
      <c r="AH203" s="619">
        <f>7.22/AS196^0.5</f>
        <v>7.22</v>
      </c>
      <c r="AI203" s="619"/>
      <c r="AJ203" s="495" t="s">
        <v>502</v>
      </c>
      <c r="AK203" s="496"/>
      <c r="AL203" s="94"/>
      <c r="AM203" s="70"/>
      <c r="AN203" s="2"/>
    </row>
    <row r="204" spans="2:49" ht="16.149999999999999" customHeight="1">
      <c r="B204" s="26"/>
      <c r="C204" s="534"/>
      <c r="D204" s="535"/>
      <c r="E204" s="504"/>
      <c r="F204" s="505"/>
      <c r="G204" s="337" t="s">
        <v>210</v>
      </c>
      <c r="H204" s="337"/>
      <c r="I204" s="548"/>
      <c r="J204" s="337" t="s">
        <v>489</v>
      </c>
      <c r="K204" s="337"/>
      <c r="L204" s="462">
        <v>16.600000000000001</v>
      </c>
      <c r="M204" s="463"/>
      <c r="N204" s="464"/>
      <c r="O204" s="600"/>
      <c r="P204" s="601"/>
      <c r="Q204" s="601"/>
      <c r="R204" s="543"/>
      <c r="S204" s="543"/>
      <c r="T204" s="543"/>
      <c r="U204" s="601"/>
      <c r="V204" s="601"/>
      <c r="W204" s="623"/>
      <c r="X204" s="608">
        <v>0.5</v>
      </c>
      <c r="Y204" s="608"/>
      <c r="Z204" s="609"/>
      <c r="AA204" s="497" t="s">
        <v>503</v>
      </c>
      <c r="AB204" s="498"/>
      <c r="AC204" s="498"/>
      <c r="AD204" s="498"/>
      <c r="AE204" s="498"/>
      <c r="AF204" s="481">
        <f>(AF201/AH203)^0.5</f>
        <v>2.5241218543751156</v>
      </c>
      <c r="AG204" s="481"/>
      <c r="AH204" s="481"/>
      <c r="AI204" s="510"/>
      <c r="AJ204" s="510"/>
      <c r="AK204" s="511"/>
      <c r="AL204" s="94"/>
      <c r="AM204" s="70"/>
      <c r="AN204" s="2"/>
    </row>
    <row r="205" spans="2:49" ht="16.149999999999999" customHeight="1">
      <c r="B205" s="26"/>
      <c r="C205" s="534"/>
      <c r="D205" s="535"/>
      <c r="E205" s="506"/>
      <c r="F205" s="507"/>
      <c r="G205" s="501" t="s">
        <v>210</v>
      </c>
      <c r="H205" s="501"/>
      <c r="I205" s="549"/>
      <c r="J205" s="594" t="s">
        <v>490</v>
      </c>
      <c r="K205" s="594"/>
      <c r="L205" s="465">
        <v>16.100000000000001</v>
      </c>
      <c r="M205" s="441"/>
      <c r="N205" s="466"/>
      <c r="O205" s="602"/>
      <c r="P205" s="603"/>
      <c r="Q205" s="603"/>
      <c r="R205" s="544"/>
      <c r="S205" s="544"/>
      <c r="T205" s="544"/>
      <c r="U205" s="603"/>
      <c r="V205" s="603"/>
      <c r="W205" s="624"/>
      <c r="X205" s="604">
        <v>0.8</v>
      </c>
      <c r="Y205" s="604"/>
      <c r="Z205" s="605"/>
      <c r="AA205" s="499"/>
      <c r="AB205" s="500"/>
      <c r="AC205" s="500"/>
      <c r="AD205" s="500"/>
      <c r="AE205" s="500"/>
      <c r="AF205" s="482"/>
      <c r="AG205" s="482"/>
      <c r="AH205" s="482"/>
      <c r="AI205" s="512"/>
      <c r="AJ205" s="512"/>
      <c r="AK205" s="513"/>
      <c r="AL205" s="94"/>
      <c r="AM205" s="70"/>
      <c r="AN205" s="2"/>
    </row>
    <row r="206" spans="2:49" ht="16.149999999999999" customHeight="1">
      <c r="B206" s="26"/>
      <c r="C206" s="534"/>
      <c r="D206" s="535"/>
      <c r="E206" s="502" t="s">
        <v>214</v>
      </c>
      <c r="F206" s="503"/>
      <c r="G206" s="508" t="s">
        <v>210</v>
      </c>
      <c r="H206" s="508"/>
      <c r="I206" s="509"/>
      <c r="J206" s="508" t="s">
        <v>491</v>
      </c>
      <c r="K206" s="508"/>
      <c r="L206" s="459">
        <v>28.7</v>
      </c>
      <c r="M206" s="460"/>
      <c r="N206" s="461"/>
      <c r="O206" s="598">
        <f>ROUNDDOWN(IF(SUM(L206:M208)=0,"",AVERAGEA(L206:M208)),1)</f>
        <v>20.399999999999999</v>
      </c>
      <c r="P206" s="599"/>
      <c r="Q206" s="599"/>
      <c r="R206" s="542">
        <f>((SUMSQ(L206:M208)-(SUM(L206:M208)^2)/COUNTA(L206:M208))/(COUNTA(L206:M208)-1))^0.5</f>
        <v>7.8885993687092455</v>
      </c>
      <c r="S206" s="542"/>
      <c r="T206" s="542"/>
      <c r="U206" s="599">
        <f>ROUNDDOWN(O206-R206/2,1)</f>
        <v>16.399999999999999</v>
      </c>
      <c r="V206" s="599"/>
      <c r="W206" s="622"/>
      <c r="X206" s="606">
        <v>1</v>
      </c>
      <c r="Y206" s="606"/>
      <c r="Z206" s="607"/>
      <c r="AA206" s="478" t="str">
        <f>IF(AF194&lt;AF204*AN199,AO199,IF(AF194&gt;AF204*AN201,AO201,AO200))</f>
        <v>コンクリートの中性化進行速度は、比較的早い。</v>
      </c>
      <c r="AB206" s="479"/>
      <c r="AC206" s="479"/>
      <c r="AD206" s="479"/>
      <c r="AE206" s="479"/>
      <c r="AF206" s="479"/>
      <c r="AG206" s="479"/>
      <c r="AH206" s="479"/>
      <c r="AI206" s="479"/>
      <c r="AJ206" s="479"/>
      <c r="AK206" s="480"/>
      <c r="AL206" s="94"/>
      <c r="AM206" s="70"/>
      <c r="AN206" s="1016" t="s">
        <v>223</v>
      </c>
      <c r="AO206" s="1017"/>
      <c r="AP206" s="1017"/>
      <c r="AQ206" s="1017"/>
      <c r="AR206" s="1017"/>
      <c r="AS206" s="1017"/>
      <c r="AT206" s="1017"/>
      <c r="AU206" s="1017"/>
      <c r="AV206" s="1018"/>
    </row>
    <row r="207" spans="2:49" ht="16.149999999999999" customHeight="1">
      <c r="B207" s="26"/>
      <c r="C207" s="534"/>
      <c r="D207" s="535"/>
      <c r="E207" s="504"/>
      <c r="F207" s="505"/>
      <c r="G207" s="337" t="s">
        <v>210</v>
      </c>
      <c r="H207" s="337"/>
      <c r="I207" s="548"/>
      <c r="J207" s="337" t="s">
        <v>492</v>
      </c>
      <c r="K207" s="337"/>
      <c r="L207" s="462">
        <v>13</v>
      </c>
      <c r="M207" s="463"/>
      <c r="N207" s="464"/>
      <c r="O207" s="600"/>
      <c r="P207" s="601"/>
      <c r="Q207" s="601"/>
      <c r="R207" s="543"/>
      <c r="S207" s="543"/>
      <c r="T207" s="543"/>
      <c r="U207" s="601"/>
      <c r="V207" s="601"/>
      <c r="W207" s="623"/>
      <c r="X207" s="608">
        <v>0.7</v>
      </c>
      <c r="Y207" s="608"/>
      <c r="Z207" s="609"/>
      <c r="AA207" s="478"/>
      <c r="AB207" s="479"/>
      <c r="AC207" s="479"/>
      <c r="AD207" s="479"/>
      <c r="AE207" s="479"/>
      <c r="AF207" s="479"/>
      <c r="AG207" s="479"/>
      <c r="AH207" s="479"/>
      <c r="AI207" s="479"/>
      <c r="AJ207" s="479"/>
      <c r="AK207" s="480"/>
      <c r="AL207" s="94"/>
      <c r="AM207" s="70"/>
      <c r="AN207" s="1016" t="s">
        <v>642</v>
      </c>
      <c r="AO207" s="1017"/>
      <c r="AP207" s="1017"/>
      <c r="AQ207" s="1017"/>
      <c r="AR207" s="1017"/>
      <c r="AS207" s="1017"/>
      <c r="AT207" s="1017"/>
      <c r="AU207" s="1017"/>
      <c r="AV207" s="1018"/>
    </row>
    <row r="208" spans="2:49" ht="16.149999999999999" customHeight="1">
      <c r="B208" s="26"/>
      <c r="C208" s="534"/>
      <c r="D208" s="535"/>
      <c r="E208" s="504"/>
      <c r="F208" s="505"/>
      <c r="G208" s="594" t="s">
        <v>210</v>
      </c>
      <c r="H208" s="594"/>
      <c r="I208" s="595"/>
      <c r="J208" s="594" t="s">
        <v>493</v>
      </c>
      <c r="K208" s="594"/>
      <c r="L208" s="545">
        <v>19.5</v>
      </c>
      <c r="M208" s="546"/>
      <c r="N208" s="547"/>
      <c r="O208" s="600"/>
      <c r="P208" s="601"/>
      <c r="Q208" s="601"/>
      <c r="R208" s="543"/>
      <c r="S208" s="543"/>
      <c r="T208" s="543"/>
      <c r="U208" s="601"/>
      <c r="V208" s="601"/>
      <c r="W208" s="623"/>
      <c r="X208" s="610">
        <v>0.4</v>
      </c>
      <c r="Y208" s="610"/>
      <c r="Z208" s="611"/>
      <c r="AA208" s="529" t="str">
        <f>IF(AF197&lt;AF204,AN206,AN207)</f>
        <v>平均値は、材令相応の値を下回っている。</v>
      </c>
      <c r="AB208" s="530"/>
      <c r="AC208" s="530"/>
      <c r="AD208" s="530"/>
      <c r="AE208" s="530"/>
      <c r="AF208" s="530"/>
      <c r="AG208" s="530"/>
      <c r="AH208" s="530"/>
      <c r="AI208" s="530"/>
      <c r="AJ208" s="530"/>
      <c r="AK208" s="531"/>
      <c r="AL208" s="94"/>
      <c r="AM208" s="70"/>
      <c r="AN208" s="2"/>
    </row>
    <row r="209" spans="2:74" ht="16.149999999999999" customHeight="1">
      <c r="B209" s="26"/>
      <c r="C209" s="392" t="s">
        <v>224</v>
      </c>
      <c r="D209" s="393"/>
      <c r="E209" s="616" t="s">
        <v>507</v>
      </c>
      <c r="F209" s="617"/>
      <c r="G209" s="617"/>
      <c r="H209" s="617"/>
      <c r="I209" s="617"/>
      <c r="J209" s="617"/>
      <c r="K209" s="618"/>
      <c r="L209" s="432" t="s">
        <v>506</v>
      </c>
      <c r="M209" s="313"/>
      <c r="N209" s="313" t="s">
        <v>194</v>
      </c>
      <c r="O209" s="313"/>
      <c r="P209" s="313" t="s">
        <v>195</v>
      </c>
      <c r="Q209" s="313"/>
      <c r="R209" s="313" t="s">
        <v>196</v>
      </c>
      <c r="S209" s="313"/>
      <c r="T209" s="313" t="s">
        <v>197</v>
      </c>
      <c r="U209" s="313"/>
      <c r="V209" s="313"/>
      <c r="W209" s="313"/>
      <c r="X209" s="313"/>
      <c r="Y209" s="313"/>
      <c r="Z209" s="313" t="s">
        <v>225</v>
      </c>
      <c r="AA209" s="313"/>
      <c r="AB209" s="206" t="s">
        <v>497</v>
      </c>
      <c r="AC209" s="207"/>
      <c r="AD209" s="207"/>
      <c r="AE209" s="207"/>
      <c r="AF209" s="207"/>
      <c r="AG209" s="207"/>
      <c r="AH209" s="207"/>
      <c r="AI209" s="207"/>
      <c r="AJ209" s="207"/>
      <c r="AK209" s="454"/>
      <c r="AL209" s="24"/>
    </row>
    <row r="210" spans="2:74" ht="16.149999999999999" customHeight="1">
      <c r="B210" s="26"/>
      <c r="C210" s="392"/>
      <c r="D210" s="393"/>
      <c r="E210" s="394" t="s">
        <v>226</v>
      </c>
      <c r="F210" s="395"/>
      <c r="G210" s="395"/>
      <c r="H210" s="395"/>
      <c r="I210" s="395"/>
      <c r="J210" s="395"/>
      <c r="K210" s="396"/>
      <c r="L210" s="621"/>
      <c r="M210" s="337"/>
      <c r="N210" s="337"/>
      <c r="O210" s="337"/>
      <c r="P210" s="337"/>
      <c r="Q210" s="337"/>
      <c r="R210" s="337"/>
      <c r="S210" s="337"/>
      <c r="T210" s="337"/>
      <c r="U210" s="337"/>
      <c r="V210" s="337"/>
      <c r="W210" s="337"/>
      <c r="X210" s="337"/>
      <c r="Y210" s="337"/>
      <c r="Z210" s="337">
        <v>235</v>
      </c>
      <c r="AA210" s="337"/>
      <c r="AB210" s="455" t="s">
        <v>227</v>
      </c>
      <c r="AC210" s="455"/>
      <c r="AD210" s="455"/>
      <c r="AE210" s="455"/>
      <c r="AF210" s="455"/>
      <c r="AG210" s="455"/>
      <c r="AH210" s="455"/>
      <c r="AI210" s="455"/>
      <c r="AJ210" s="455"/>
      <c r="AK210" s="456"/>
      <c r="AL210" s="24"/>
    </row>
    <row r="211" spans="2:74" ht="16.149999999999999" customHeight="1">
      <c r="B211" s="26"/>
      <c r="C211" s="392"/>
      <c r="D211" s="393"/>
      <c r="E211" s="394" t="s">
        <v>228</v>
      </c>
      <c r="F211" s="395"/>
      <c r="G211" s="395"/>
      <c r="H211" s="395"/>
      <c r="I211" s="395"/>
      <c r="J211" s="395"/>
      <c r="K211" s="396"/>
      <c r="L211" s="397"/>
      <c r="M211" s="338"/>
      <c r="N211" s="338"/>
      <c r="O211" s="338"/>
      <c r="P211" s="338"/>
      <c r="Q211" s="338"/>
      <c r="R211" s="338"/>
      <c r="S211" s="338"/>
      <c r="T211" s="338"/>
      <c r="U211" s="338"/>
      <c r="V211" s="338"/>
      <c r="W211" s="338"/>
      <c r="X211" s="338"/>
      <c r="Y211" s="338"/>
      <c r="Z211" s="338">
        <v>235</v>
      </c>
      <c r="AA211" s="338"/>
      <c r="AB211" s="455" t="s">
        <v>227</v>
      </c>
      <c r="AC211" s="455"/>
      <c r="AD211" s="455"/>
      <c r="AE211" s="455"/>
      <c r="AF211" s="455"/>
      <c r="AG211" s="455"/>
      <c r="AH211" s="455"/>
      <c r="AI211" s="455"/>
      <c r="AJ211" s="455"/>
      <c r="AK211" s="456"/>
      <c r="AL211" s="24"/>
    </row>
    <row r="212" spans="2:74" ht="16.149999999999999" customHeight="1">
      <c r="B212" s="26"/>
      <c r="C212" s="392"/>
      <c r="D212" s="393"/>
      <c r="E212" s="428" t="s">
        <v>229</v>
      </c>
      <c r="F212" s="429"/>
      <c r="G212" s="429"/>
      <c r="H212" s="429"/>
      <c r="I212" s="429"/>
      <c r="J212" s="429"/>
      <c r="K212" s="430"/>
      <c r="L212" s="431"/>
      <c r="M212" s="339"/>
      <c r="N212" s="339"/>
      <c r="O212" s="339"/>
      <c r="P212" s="339"/>
      <c r="Q212" s="339"/>
      <c r="R212" s="339"/>
      <c r="S212" s="339"/>
      <c r="T212" s="339"/>
      <c r="U212" s="339"/>
      <c r="V212" s="339"/>
      <c r="W212" s="339"/>
      <c r="X212" s="339"/>
      <c r="Y212" s="339"/>
      <c r="Z212" s="339">
        <v>294</v>
      </c>
      <c r="AA212" s="339"/>
      <c r="AB212" s="457"/>
      <c r="AC212" s="457"/>
      <c r="AD212" s="457"/>
      <c r="AE212" s="457"/>
      <c r="AF212" s="457"/>
      <c r="AG212" s="457"/>
      <c r="AH212" s="457"/>
      <c r="AI212" s="457"/>
      <c r="AJ212" s="457"/>
      <c r="AK212" s="458"/>
      <c r="AL212" s="24"/>
    </row>
    <row r="213" spans="2:74" ht="16.149999999999999" customHeight="1">
      <c r="B213" s="26"/>
      <c r="C213" s="392"/>
      <c r="D213" s="393"/>
      <c r="E213" s="1043" t="s">
        <v>230</v>
      </c>
      <c r="F213" s="1044"/>
      <c r="G213" s="1044"/>
      <c r="H213" s="1044"/>
      <c r="I213" s="1044"/>
      <c r="J213" s="1044"/>
      <c r="K213" s="1045"/>
      <c r="L213" s="1040"/>
      <c r="M213" s="340"/>
      <c r="N213" s="340"/>
      <c r="O213" s="340"/>
      <c r="P213" s="340"/>
      <c r="Q213" s="340"/>
      <c r="R213" s="340"/>
      <c r="S213" s="340"/>
      <c r="T213" s="340"/>
      <c r="U213" s="340"/>
      <c r="V213" s="340"/>
      <c r="W213" s="340"/>
      <c r="X213" s="340"/>
      <c r="Y213" s="340"/>
      <c r="Z213" s="340">
        <v>294</v>
      </c>
      <c r="AA213" s="340"/>
      <c r="AB213" s="335"/>
      <c r="AC213" s="335"/>
      <c r="AD213" s="335"/>
      <c r="AE213" s="335"/>
      <c r="AF213" s="335"/>
      <c r="AG213" s="335"/>
      <c r="AH213" s="335"/>
      <c r="AI213" s="335"/>
      <c r="AJ213" s="335"/>
      <c r="AK213" s="336"/>
      <c r="AL213" s="24"/>
    </row>
    <row r="214" spans="2:74" ht="16.149999999999999" customHeight="1">
      <c r="B214" s="26"/>
      <c r="C214" s="1019" t="s">
        <v>231</v>
      </c>
      <c r="D214" s="1020"/>
      <c r="E214" s="616" t="s">
        <v>192</v>
      </c>
      <c r="F214" s="617"/>
      <c r="G214" s="617"/>
      <c r="H214" s="617"/>
      <c r="I214" s="617"/>
      <c r="J214" s="617"/>
      <c r="K214" s="618"/>
      <c r="L214" s="432" t="s">
        <v>193</v>
      </c>
      <c r="M214" s="313"/>
      <c r="N214" s="313" t="s">
        <v>194</v>
      </c>
      <c r="O214" s="313"/>
      <c r="P214" s="313" t="s">
        <v>195</v>
      </c>
      <c r="Q214" s="313"/>
      <c r="R214" s="313" t="s">
        <v>196</v>
      </c>
      <c r="S214" s="313"/>
      <c r="T214" s="313" t="s">
        <v>197</v>
      </c>
      <c r="U214" s="313"/>
      <c r="V214" s="313"/>
      <c r="W214" s="313"/>
      <c r="X214" s="313"/>
      <c r="Y214" s="313"/>
      <c r="Z214" s="313" t="s">
        <v>646</v>
      </c>
      <c r="AA214" s="313"/>
      <c r="AB214" s="313" t="s">
        <v>497</v>
      </c>
      <c r="AC214" s="313"/>
      <c r="AD214" s="313"/>
      <c r="AE214" s="313"/>
      <c r="AF214" s="313"/>
      <c r="AG214" s="313"/>
      <c r="AH214" s="313"/>
      <c r="AI214" s="313"/>
      <c r="AJ214" s="313"/>
      <c r="AK214" s="1183"/>
      <c r="AL214" s="94"/>
      <c r="AM214" s="107"/>
      <c r="AN214" s="2"/>
    </row>
    <row r="215" spans="2:74" ht="16.149999999999999" customHeight="1">
      <c r="B215" s="26"/>
      <c r="C215" s="1021"/>
      <c r="D215" s="1022"/>
      <c r="E215" s="1029" t="s">
        <v>199</v>
      </c>
      <c r="F215" s="585"/>
      <c r="G215" s="585"/>
      <c r="H215" s="585"/>
      <c r="I215" s="585"/>
      <c r="J215" s="585"/>
      <c r="K215" s="1030"/>
      <c r="L215" s="621"/>
      <c r="M215" s="337"/>
      <c r="N215" s="337"/>
      <c r="O215" s="337"/>
      <c r="P215" s="337"/>
      <c r="Q215" s="337"/>
      <c r="R215" s="337"/>
      <c r="S215" s="337"/>
      <c r="T215" s="337"/>
      <c r="U215" s="337"/>
      <c r="V215" s="337"/>
      <c r="W215" s="337"/>
      <c r="X215" s="337"/>
      <c r="Y215" s="337"/>
      <c r="Z215" s="337">
        <v>235</v>
      </c>
      <c r="AA215" s="337"/>
      <c r="AB215" s="455" t="s">
        <v>232</v>
      </c>
      <c r="AC215" s="455"/>
      <c r="AD215" s="455"/>
      <c r="AE215" s="455"/>
      <c r="AF215" s="455"/>
      <c r="AG215" s="455"/>
      <c r="AH215" s="455"/>
      <c r="AI215" s="455"/>
      <c r="AJ215" s="455"/>
      <c r="AK215" s="456"/>
      <c r="AL215" s="94"/>
      <c r="AM215" s="107"/>
      <c r="AN215" s="2"/>
    </row>
    <row r="216" spans="2:74" ht="16.149999999999999" customHeight="1">
      <c r="B216" s="26"/>
      <c r="C216" s="1021"/>
      <c r="D216" s="1022"/>
      <c r="E216" s="1029" t="s">
        <v>233</v>
      </c>
      <c r="F216" s="585"/>
      <c r="G216" s="585"/>
      <c r="H216" s="585"/>
      <c r="I216" s="585"/>
      <c r="J216" s="585"/>
      <c r="K216" s="1030"/>
      <c r="L216" s="431"/>
      <c r="M216" s="339"/>
      <c r="N216" s="339"/>
      <c r="O216" s="339"/>
      <c r="P216" s="339"/>
      <c r="Q216" s="339"/>
      <c r="R216" s="339"/>
      <c r="S216" s="339"/>
      <c r="T216" s="339"/>
      <c r="U216" s="339"/>
      <c r="V216" s="339"/>
      <c r="W216" s="339"/>
      <c r="X216" s="339"/>
      <c r="Y216" s="339"/>
      <c r="Z216" s="339">
        <v>235</v>
      </c>
      <c r="AA216" s="339"/>
      <c r="AB216" s="1184"/>
      <c r="AC216" s="1184"/>
      <c r="AD216" s="1184"/>
      <c r="AE216" s="1184"/>
      <c r="AF216" s="1184"/>
      <c r="AG216" s="1184"/>
      <c r="AH216" s="1184"/>
      <c r="AI216" s="1184"/>
      <c r="AJ216" s="1184"/>
      <c r="AK216" s="1185"/>
      <c r="AL216" s="94"/>
      <c r="AM216" s="107"/>
      <c r="AN216" s="2"/>
    </row>
    <row r="217" spans="2:74" ht="16.149999999999999" customHeight="1">
      <c r="B217" s="26"/>
      <c r="C217" s="1021"/>
      <c r="D217" s="1022"/>
      <c r="E217" s="1031" t="s">
        <v>234</v>
      </c>
      <c r="F217" s="1032"/>
      <c r="G217" s="1032"/>
      <c r="H217" s="1032"/>
      <c r="I217" s="1032"/>
      <c r="J217" s="1032"/>
      <c r="K217" s="1033"/>
      <c r="L217" s="431"/>
      <c r="M217" s="339"/>
      <c r="N217" s="339"/>
      <c r="O217" s="339"/>
      <c r="P217" s="339"/>
      <c r="Q217" s="339"/>
      <c r="R217" s="339"/>
      <c r="S217" s="339"/>
      <c r="T217" s="339"/>
      <c r="U217" s="339"/>
      <c r="V217" s="339"/>
      <c r="W217" s="339"/>
      <c r="X217" s="339"/>
      <c r="Y217" s="339"/>
      <c r="Z217" s="339"/>
      <c r="AA217" s="339"/>
      <c r="AB217" s="1184"/>
      <c r="AC217" s="1184"/>
      <c r="AD217" s="1184"/>
      <c r="AE217" s="1184"/>
      <c r="AF217" s="1184"/>
      <c r="AG217" s="1184"/>
      <c r="AH217" s="1184"/>
      <c r="AI217" s="1184"/>
      <c r="AJ217" s="1184"/>
      <c r="AK217" s="1185"/>
      <c r="AL217" s="24"/>
    </row>
    <row r="218" spans="2:74" ht="16.149999999999999" customHeight="1">
      <c r="B218" s="26"/>
      <c r="C218" s="1023"/>
      <c r="D218" s="1024"/>
      <c r="E218" s="1034" t="s">
        <v>235</v>
      </c>
      <c r="F218" s="1035"/>
      <c r="G218" s="1035"/>
      <c r="H218" s="1035"/>
      <c r="I218" s="1035"/>
      <c r="J218" s="1035"/>
      <c r="K218" s="1036"/>
      <c r="L218" s="1040"/>
      <c r="M218" s="340"/>
      <c r="N218" s="340"/>
      <c r="O218" s="340"/>
      <c r="P218" s="340"/>
      <c r="Q218" s="340"/>
      <c r="R218" s="340"/>
      <c r="S218" s="340"/>
      <c r="T218" s="340"/>
      <c r="U218" s="340"/>
      <c r="V218" s="340"/>
      <c r="W218" s="340"/>
      <c r="X218" s="340"/>
      <c r="Y218" s="340"/>
      <c r="Z218" s="340"/>
      <c r="AA218" s="340"/>
      <c r="AB218" s="1186"/>
      <c r="AC218" s="1186"/>
      <c r="AD218" s="1186"/>
      <c r="AE218" s="1186"/>
      <c r="AF218" s="1186"/>
      <c r="AG218" s="1186"/>
      <c r="AH218" s="1186"/>
      <c r="AI218" s="1186"/>
      <c r="AJ218" s="1186"/>
      <c r="AK218" s="1187"/>
      <c r="AL218" s="24"/>
    </row>
    <row r="219" spans="2:74" ht="16.149999999999999" customHeight="1">
      <c r="B219" s="26"/>
      <c r="C219" s="1025" t="s">
        <v>645</v>
      </c>
      <c r="D219" s="1026"/>
      <c r="E219" s="616" t="s">
        <v>192</v>
      </c>
      <c r="F219" s="617"/>
      <c r="G219" s="617"/>
      <c r="H219" s="617"/>
      <c r="I219" s="617"/>
      <c r="J219" s="617"/>
      <c r="K219" s="618"/>
      <c r="L219" s="432" t="s">
        <v>193</v>
      </c>
      <c r="M219" s="313"/>
      <c r="N219" s="313" t="s">
        <v>194</v>
      </c>
      <c r="O219" s="313"/>
      <c r="P219" s="313" t="s">
        <v>195</v>
      </c>
      <c r="Q219" s="313"/>
      <c r="R219" s="313" t="s">
        <v>196</v>
      </c>
      <c r="S219" s="313"/>
      <c r="T219" s="313" t="s">
        <v>197</v>
      </c>
      <c r="U219" s="313"/>
      <c r="V219" s="313"/>
      <c r="W219" s="313"/>
      <c r="X219" s="313"/>
      <c r="Y219" s="313"/>
      <c r="Z219" s="313" t="s">
        <v>646</v>
      </c>
      <c r="AA219" s="313"/>
      <c r="AB219" s="313" t="s">
        <v>497</v>
      </c>
      <c r="AC219" s="313"/>
      <c r="AD219" s="313"/>
      <c r="AE219" s="313"/>
      <c r="AF219" s="313"/>
      <c r="AG219" s="313"/>
      <c r="AH219" s="313"/>
      <c r="AI219" s="313"/>
      <c r="AJ219" s="313"/>
      <c r="AK219" s="1183"/>
      <c r="AL219" s="24"/>
    </row>
    <row r="220" spans="2:74" ht="16.149999999999999" customHeight="1" thickBot="1">
      <c r="B220" s="26"/>
      <c r="C220" s="1027"/>
      <c r="D220" s="1028"/>
      <c r="E220" s="1037" t="s">
        <v>199</v>
      </c>
      <c r="F220" s="1038"/>
      <c r="G220" s="1038"/>
      <c r="H220" s="1038"/>
      <c r="I220" s="1038"/>
      <c r="J220" s="1038"/>
      <c r="K220" s="1039"/>
      <c r="L220" s="1041"/>
      <c r="M220" s="1042"/>
      <c r="N220" s="1042"/>
      <c r="O220" s="1042"/>
      <c r="P220" s="1042"/>
      <c r="Q220" s="1042"/>
      <c r="R220" s="1042"/>
      <c r="S220" s="1042"/>
      <c r="T220" s="1042"/>
      <c r="U220" s="1042"/>
      <c r="V220" s="1042"/>
      <c r="W220" s="1042"/>
      <c r="X220" s="1042"/>
      <c r="Y220" s="1042"/>
      <c r="Z220" s="1042">
        <v>900</v>
      </c>
      <c r="AA220" s="1042"/>
      <c r="AB220" s="1188" t="s">
        <v>636</v>
      </c>
      <c r="AC220" s="1188"/>
      <c r="AD220" s="1188"/>
      <c r="AE220" s="1188"/>
      <c r="AF220" s="1188"/>
      <c r="AG220" s="1188"/>
      <c r="AH220" s="1188"/>
      <c r="AI220" s="1188"/>
      <c r="AJ220" s="1188"/>
      <c r="AK220" s="1189"/>
      <c r="AL220" s="24"/>
      <c r="AM220" s="147"/>
      <c r="AN220" s="148"/>
      <c r="AO220" s="147"/>
      <c r="AP220" s="147"/>
      <c r="AQ220" s="147"/>
      <c r="AR220" s="147"/>
      <c r="AS220" s="147"/>
      <c r="AT220" s="147"/>
      <c r="AU220" s="147"/>
      <c r="AV220" s="147"/>
      <c r="AW220" s="147"/>
      <c r="AX220" s="147"/>
      <c r="AY220" s="147"/>
      <c r="AZ220" s="147"/>
      <c r="BA220" s="147"/>
      <c r="BB220" s="147"/>
      <c r="BC220" s="147"/>
      <c r="BD220" s="147"/>
      <c r="BE220" s="147"/>
      <c r="BF220" s="147"/>
      <c r="BG220" s="147"/>
      <c r="BH220" s="147"/>
      <c r="BI220" s="147"/>
      <c r="BJ220" s="147"/>
      <c r="BK220" s="147"/>
      <c r="BL220" s="147"/>
      <c r="BM220" s="147"/>
      <c r="BN220" s="147"/>
      <c r="BO220" s="147"/>
      <c r="BP220" s="147"/>
      <c r="BQ220" s="147"/>
      <c r="BR220" s="147"/>
      <c r="BS220" s="147"/>
      <c r="BT220" s="147"/>
      <c r="BU220" s="147"/>
      <c r="BV220" s="147"/>
    </row>
    <row r="221" spans="2:74" s="7" customFormat="1" ht="20.100000000000001" customHeight="1" thickTop="1">
      <c r="B221" s="26"/>
      <c r="C221" s="174" t="s">
        <v>647</v>
      </c>
      <c r="D221" s="175"/>
      <c r="E221" s="175"/>
      <c r="F221" s="175"/>
      <c r="G221" s="175"/>
      <c r="H221" s="175"/>
      <c r="I221" s="175"/>
      <c r="J221" s="175"/>
      <c r="K221" s="175"/>
      <c r="L221" s="124"/>
      <c r="M221" s="124"/>
      <c r="N221" s="124"/>
      <c r="O221" s="125"/>
      <c r="P221" s="125"/>
      <c r="Q221" s="125"/>
      <c r="R221" s="125"/>
      <c r="S221" s="125"/>
      <c r="T221" s="125"/>
      <c r="U221" s="125"/>
      <c r="V221" s="125"/>
      <c r="W221" s="125"/>
      <c r="X221" s="125"/>
      <c r="Y221" s="125"/>
      <c r="Z221" s="125"/>
      <c r="AA221" s="125"/>
      <c r="AB221" s="125"/>
      <c r="AC221" s="125"/>
      <c r="AD221" s="125"/>
      <c r="AE221" s="125"/>
      <c r="AF221" s="125"/>
      <c r="AG221" s="125"/>
      <c r="AH221" s="125"/>
      <c r="AI221" s="125"/>
      <c r="AJ221" s="125"/>
      <c r="AK221" s="126"/>
      <c r="AL221" s="94"/>
      <c r="AM221" s="149"/>
      <c r="AN221" s="149"/>
      <c r="AO221" s="149"/>
    </row>
    <row r="222" spans="2:74" ht="16.350000000000001" customHeight="1">
      <c r="B222" s="26"/>
      <c r="C222" s="387" t="s">
        <v>236</v>
      </c>
      <c r="D222" s="313"/>
      <c r="E222" s="313"/>
      <c r="F222" s="313"/>
      <c r="G222" s="313"/>
      <c r="H222" s="313"/>
      <c r="I222" s="313"/>
      <c r="J222" s="388"/>
      <c r="K222" s="1145" t="s">
        <v>237</v>
      </c>
      <c r="L222" s="1146"/>
      <c r="M222" s="1146"/>
      <c r="N222" s="1146"/>
      <c r="O222" s="1146"/>
      <c r="P222" s="1146"/>
      <c r="Q222" s="1146"/>
      <c r="R222" s="1146"/>
      <c r="S222" s="1146"/>
      <c r="T222" s="1146"/>
      <c r="U222" s="1146"/>
      <c r="V222" s="1146"/>
      <c r="W222" s="1146"/>
      <c r="X222" s="1146"/>
      <c r="Y222" s="1146"/>
      <c r="Z222" s="1146"/>
      <c r="AA222" s="1146"/>
      <c r="AB222" s="1146"/>
      <c r="AC222" s="1146"/>
      <c r="AD222" s="1147"/>
      <c r="AE222" s="313" t="s">
        <v>238</v>
      </c>
      <c r="AF222" s="313"/>
      <c r="AG222" s="388"/>
      <c r="AH222" s="1160" t="s">
        <v>239</v>
      </c>
      <c r="AI222" s="1161"/>
      <c r="AJ222" s="1161"/>
      <c r="AK222" s="1162"/>
      <c r="AL222" s="24"/>
      <c r="AM222" s="147"/>
      <c r="AN222" s="147"/>
      <c r="AO222" s="147"/>
      <c r="AP222" s="147"/>
      <c r="AQ222" s="147"/>
      <c r="AR222" s="147"/>
      <c r="AS222" s="147"/>
      <c r="AT222" s="147"/>
      <c r="AU222" s="147"/>
      <c r="AV222" s="147"/>
      <c r="AW222" s="147"/>
      <c r="AX222" s="147"/>
      <c r="AY222" s="147"/>
      <c r="AZ222" s="147"/>
      <c r="BA222" s="147"/>
      <c r="BB222" s="147"/>
      <c r="BC222" s="147"/>
      <c r="BD222" s="147"/>
      <c r="BE222" s="147"/>
      <c r="BF222" s="147"/>
      <c r="BG222" s="147"/>
      <c r="BH222" s="147"/>
      <c r="BI222" s="147"/>
      <c r="BJ222" s="147"/>
      <c r="BK222" s="147"/>
      <c r="BL222" s="147"/>
      <c r="BM222" s="149"/>
      <c r="BN222" s="149"/>
      <c r="BO222" s="150"/>
      <c r="BP222" s="150"/>
      <c r="BQ222" s="150"/>
      <c r="BR222" s="149"/>
      <c r="BS222" s="149"/>
      <c r="BT222" s="149"/>
      <c r="BU222" s="149"/>
      <c r="BV222" s="149"/>
    </row>
    <row r="223" spans="2:74" ht="16.350000000000001" customHeight="1">
      <c r="B223" s="26"/>
      <c r="C223" s="389"/>
      <c r="D223" s="390"/>
      <c r="E223" s="390"/>
      <c r="F223" s="390"/>
      <c r="G223" s="390"/>
      <c r="H223" s="390"/>
      <c r="I223" s="390"/>
      <c r="J223" s="391"/>
      <c r="K223" s="1117">
        <v>1</v>
      </c>
      <c r="L223" s="1088"/>
      <c r="M223" s="1088"/>
      <c r="N223" s="1088"/>
      <c r="O223" s="1088">
        <v>0.9</v>
      </c>
      <c r="P223" s="1088"/>
      <c r="Q223" s="1088"/>
      <c r="R223" s="1088"/>
      <c r="S223" s="1088">
        <v>0.8</v>
      </c>
      <c r="T223" s="1088"/>
      <c r="U223" s="1088"/>
      <c r="V223" s="1088"/>
      <c r="W223" s="390" t="s">
        <v>240</v>
      </c>
      <c r="X223" s="390"/>
      <c r="Y223" s="390"/>
      <c r="Z223" s="390"/>
      <c r="AA223" s="390"/>
      <c r="AB223" s="1126" t="s">
        <v>241</v>
      </c>
      <c r="AC223" s="1126"/>
      <c r="AD223" s="1126"/>
      <c r="AE223" s="390" t="s">
        <v>242</v>
      </c>
      <c r="AF223" s="390"/>
      <c r="AG223" s="391"/>
      <c r="AH223" s="1163"/>
      <c r="AI223" s="1164"/>
      <c r="AJ223" s="1164"/>
      <c r="AK223" s="1165"/>
      <c r="AL223" s="24"/>
      <c r="AM223" s="147"/>
      <c r="AN223" s="147"/>
      <c r="AO223" s="147"/>
      <c r="AP223" s="147"/>
      <c r="AQ223" s="147"/>
      <c r="AR223" s="147"/>
      <c r="AS223" s="147"/>
      <c r="AT223" s="147"/>
      <c r="AU223" s="147"/>
      <c r="AV223" s="147"/>
      <c r="AW223" s="147"/>
      <c r="AX223" s="147"/>
      <c r="AY223" s="147"/>
      <c r="AZ223" s="147"/>
      <c r="BA223" s="147"/>
      <c r="BB223" s="147"/>
      <c r="BC223" s="147"/>
      <c r="BD223" s="147"/>
      <c r="BE223" s="147"/>
      <c r="BF223" s="147"/>
      <c r="BG223" s="147"/>
      <c r="BH223" s="147"/>
      <c r="BI223" s="147"/>
      <c r="BJ223" s="147"/>
      <c r="BK223" s="147"/>
      <c r="BL223" s="147"/>
      <c r="BM223" s="147"/>
      <c r="BN223" s="147"/>
      <c r="BO223" s="150"/>
      <c r="BP223" s="150"/>
      <c r="BQ223" s="150"/>
      <c r="BR223" s="147"/>
      <c r="BS223" s="147"/>
      <c r="BT223" s="147"/>
      <c r="BU223" s="147"/>
      <c r="BV223" s="147"/>
    </row>
    <row r="224" spans="2:74" ht="16.350000000000001" customHeight="1">
      <c r="B224" s="26"/>
      <c r="C224" s="1113" t="s">
        <v>648</v>
      </c>
      <c r="D224" s="1114"/>
      <c r="E224" s="1149" t="s">
        <v>243</v>
      </c>
      <c r="F224" s="1150"/>
      <c r="G224" s="617" t="s">
        <v>244</v>
      </c>
      <c r="H224" s="617"/>
      <c r="I224" s="617"/>
      <c r="J224" s="618"/>
      <c r="K224" s="1118" t="s">
        <v>245</v>
      </c>
      <c r="L224" s="508"/>
      <c r="M224" s="508"/>
      <c r="N224" s="508"/>
      <c r="O224" s="508" t="s">
        <v>246</v>
      </c>
      <c r="P224" s="508"/>
      <c r="Q224" s="508"/>
      <c r="R224" s="508"/>
      <c r="S224" s="508" t="s">
        <v>247</v>
      </c>
      <c r="T224" s="508"/>
      <c r="U224" s="508"/>
      <c r="V224" s="508"/>
      <c r="W224" s="435">
        <v>0</v>
      </c>
      <c r="X224" s="435"/>
      <c r="Y224" s="435"/>
      <c r="Z224" s="1127" t="str">
        <f>IF(W224&lt;=0.1,"a1",IF(W224&gt;0.3,"a3","a2"))</f>
        <v>a1</v>
      </c>
      <c r="AA224" s="1127"/>
      <c r="AB224" s="1122">
        <f>IF(Z224="a1",1,IF(Z224="a2",0.9,IF(Z224="a3",0.8,"NG")))</f>
        <v>1</v>
      </c>
      <c r="AC224" s="1122"/>
      <c r="AD224" s="1122"/>
      <c r="AE224" s="1131">
        <v>0.5</v>
      </c>
      <c r="AF224" s="1131"/>
      <c r="AG224" s="1132"/>
      <c r="AH224" s="1163"/>
      <c r="AI224" s="1164"/>
      <c r="AJ224" s="1164"/>
      <c r="AK224" s="1165"/>
      <c r="AL224" s="24"/>
      <c r="AM224" s="147"/>
      <c r="AN224" s="284" t="s">
        <v>248</v>
      </c>
      <c r="AO224" s="284"/>
      <c r="AP224" s="284"/>
      <c r="AQ224" s="284"/>
      <c r="AR224" s="284"/>
      <c r="AS224" s="284"/>
      <c r="AT224" s="147"/>
      <c r="AU224" s="147"/>
      <c r="AV224" s="147"/>
      <c r="AW224" s="147"/>
      <c r="AX224" s="147"/>
      <c r="AY224" s="147"/>
      <c r="AZ224" s="147"/>
      <c r="BA224" s="147"/>
      <c r="BB224" s="147"/>
      <c r="BC224" s="147"/>
      <c r="BD224" s="147"/>
      <c r="BE224" s="147"/>
      <c r="BF224" s="147"/>
      <c r="BG224" s="147"/>
      <c r="BH224" s="147"/>
      <c r="BI224" s="147"/>
      <c r="BJ224" s="147"/>
      <c r="BK224" s="147"/>
      <c r="BL224" s="147"/>
      <c r="BM224" s="147"/>
      <c r="BN224" s="147"/>
      <c r="BO224" s="1046"/>
      <c r="BP224" s="147"/>
      <c r="BQ224" s="147"/>
      <c r="BR224" s="147"/>
      <c r="BS224" s="147"/>
      <c r="BT224" s="147"/>
      <c r="BU224" s="147"/>
      <c r="BV224" s="147"/>
    </row>
    <row r="225" spans="2:74" ht="16.350000000000001" customHeight="1">
      <c r="B225" s="26"/>
      <c r="C225" s="1115"/>
      <c r="D225" s="1116"/>
      <c r="E225" s="1151"/>
      <c r="F225" s="1152"/>
      <c r="G225" s="1143"/>
      <c r="H225" s="1143"/>
      <c r="I225" s="1143"/>
      <c r="J225" s="1144"/>
      <c r="K225" s="1168"/>
      <c r="L225" s="1169"/>
      <c r="M225" s="1169"/>
      <c r="N225" s="1169"/>
      <c r="O225" s="1169"/>
      <c r="P225" s="1169"/>
      <c r="Q225" s="1169"/>
      <c r="R225" s="1169"/>
      <c r="S225" s="1169"/>
      <c r="T225" s="1169"/>
      <c r="U225" s="1169"/>
      <c r="V225" s="1169"/>
      <c r="W225" s="436"/>
      <c r="X225" s="436"/>
      <c r="Y225" s="436"/>
      <c r="Z225" s="1128"/>
      <c r="AA225" s="1128"/>
      <c r="AB225" s="1123"/>
      <c r="AC225" s="1123"/>
      <c r="AD225" s="1123"/>
      <c r="AE225" s="1123">
        <f>1-(1-AB224)*AE224</f>
        <v>1</v>
      </c>
      <c r="AF225" s="1123"/>
      <c r="AG225" s="1133"/>
      <c r="AH225" s="1163"/>
      <c r="AI225" s="1164"/>
      <c r="AJ225" s="1164"/>
      <c r="AK225" s="1165"/>
      <c r="AL225" s="24"/>
      <c r="AM225" s="147"/>
      <c r="AN225" s="284"/>
      <c r="AO225" s="284"/>
      <c r="AP225" s="284"/>
      <c r="AQ225" s="284"/>
      <c r="AR225" s="284"/>
      <c r="AS225" s="284"/>
      <c r="AT225" s="147"/>
      <c r="AU225" s="147"/>
      <c r="AV225" s="147"/>
      <c r="AW225" s="147"/>
      <c r="AX225" s="147"/>
      <c r="AY225" s="147"/>
      <c r="AZ225" s="147"/>
      <c r="BA225" s="147"/>
      <c r="BB225" s="147"/>
      <c r="BC225" s="147"/>
      <c r="BD225" s="147"/>
      <c r="BE225" s="147"/>
      <c r="BF225" s="147"/>
      <c r="BG225" s="147"/>
      <c r="BH225" s="147"/>
      <c r="BI225" s="147"/>
      <c r="BJ225" s="147"/>
      <c r="BK225" s="147"/>
      <c r="BL225" s="147"/>
      <c r="BM225" s="147"/>
      <c r="BN225" s="147"/>
      <c r="BO225" s="1046"/>
      <c r="BP225" s="147"/>
      <c r="BQ225" s="147"/>
      <c r="BR225" s="147"/>
      <c r="BS225" s="147"/>
      <c r="BT225" s="147"/>
      <c r="BU225" s="147"/>
      <c r="BV225" s="147"/>
    </row>
    <row r="226" spans="2:74" ht="16.350000000000001" customHeight="1">
      <c r="B226" s="26"/>
      <c r="C226" s="1115"/>
      <c r="D226" s="1116"/>
      <c r="E226" s="1153" t="s">
        <v>649</v>
      </c>
      <c r="F226" s="1154"/>
      <c r="G226" s="1172" t="s">
        <v>250</v>
      </c>
      <c r="H226" s="1172"/>
      <c r="I226" s="1172"/>
      <c r="J226" s="1173"/>
      <c r="K226" s="1119" t="s">
        <v>251</v>
      </c>
      <c r="L226" s="550"/>
      <c r="M226" s="550"/>
      <c r="N226" s="550"/>
      <c r="O226" s="550" t="s">
        <v>252</v>
      </c>
      <c r="P226" s="550"/>
      <c r="Q226" s="550"/>
      <c r="R226" s="550"/>
      <c r="S226" s="550" t="s">
        <v>253</v>
      </c>
      <c r="T226" s="550"/>
      <c r="U226" s="550"/>
      <c r="V226" s="550"/>
      <c r="W226" s="437">
        <v>2.66</v>
      </c>
      <c r="X226" s="437"/>
      <c r="Y226" s="437"/>
      <c r="Z226" s="1129" t="str">
        <f>IF(W226&lt;=5,"b1",IF(W226&gt;8,"b3","b2"))</f>
        <v>b1</v>
      </c>
      <c r="AA226" s="1129"/>
      <c r="AB226" s="1124">
        <f>IF(Z226="b1",1,IF(Z226="b2",0.9,IF(Z226="b3",0.8,"NG")))</f>
        <v>1</v>
      </c>
      <c r="AC226" s="1124"/>
      <c r="AD226" s="1124"/>
      <c r="AE226" s="1134">
        <v>0.25</v>
      </c>
      <c r="AF226" s="1134"/>
      <c r="AG226" s="1135"/>
      <c r="AH226" s="1163"/>
      <c r="AI226" s="1164"/>
      <c r="AJ226" s="1164"/>
      <c r="AK226" s="1165"/>
      <c r="AL226" s="24"/>
      <c r="AM226" s="147"/>
      <c r="AN226" s="284"/>
      <c r="AO226" s="284"/>
      <c r="AP226" s="284"/>
      <c r="AQ226" s="284"/>
      <c r="AR226" s="284"/>
      <c r="AS226" s="284"/>
      <c r="AT226" s="147"/>
      <c r="AU226" s="147"/>
      <c r="AV226" s="147"/>
      <c r="AW226" s="147"/>
      <c r="AX226" s="147"/>
      <c r="AY226" s="147"/>
      <c r="AZ226" s="147"/>
      <c r="BA226" s="147"/>
      <c r="BB226" s="147"/>
      <c r="BC226" s="147"/>
      <c r="BD226" s="147"/>
      <c r="BE226" s="147"/>
      <c r="BF226" s="147"/>
      <c r="BG226" s="147"/>
      <c r="BH226" s="147"/>
      <c r="BI226" s="147"/>
      <c r="BJ226" s="147"/>
      <c r="BK226" s="147"/>
      <c r="BL226" s="147"/>
      <c r="BM226" s="147"/>
      <c r="BN226" s="147"/>
      <c r="BO226" s="1046"/>
      <c r="BP226" s="147"/>
      <c r="BQ226" s="147"/>
      <c r="BR226" s="147"/>
      <c r="BS226" s="147"/>
      <c r="BT226" s="147"/>
      <c r="BU226" s="147"/>
      <c r="BV226" s="147"/>
    </row>
    <row r="227" spans="2:74" ht="16.350000000000001" customHeight="1">
      <c r="B227" s="26"/>
      <c r="C227" s="1115"/>
      <c r="D227" s="1116"/>
      <c r="E227" s="1155"/>
      <c r="F227" s="1156"/>
      <c r="G227" s="585"/>
      <c r="H227" s="585"/>
      <c r="I227" s="585"/>
      <c r="J227" s="1030"/>
      <c r="K227" s="1170" t="s">
        <v>254</v>
      </c>
      <c r="L227" s="1171"/>
      <c r="M227" s="1171"/>
      <c r="N227" s="1171"/>
      <c r="O227" s="1171"/>
      <c r="P227" s="1171"/>
      <c r="Q227" s="1171"/>
      <c r="R227" s="1171"/>
      <c r="S227" s="1171"/>
      <c r="T227" s="1171"/>
      <c r="U227" s="1171"/>
      <c r="V227" s="1171"/>
      <c r="W227" s="438"/>
      <c r="X227" s="438"/>
      <c r="Y227" s="438"/>
      <c r="Z227" s="1130"/>
      <c r="AA227" s="1130"/>
      <c r="AB227" s="1121"/>
      <c r="AC227" s="1121"/>
      <c r="AD227" s="1121"/>
      <c r="AE227" s="1121">
        <f>1-(1-AB226)*AE226</f>
        <v>1</v>
      </c>
      <c r="AF227" s="1121"/>
      <c r="AG227" s="1125"/>
      <c r="AH227" s="1163"/>
      <c r="AI227" s="1164"/>
      <c r="AJ227" s="1164"/>
      <c r="AK227" s="1165"/>
      <c r="AL227" s="24"/>
      <c r="AM227" s="147"/>
      <c r="AN227" s="284"/>
      <c r="AO227" s="284"/>
      <c r="AP227" s="284"/>
      <c r="AQ227" s="284"/>
      <c r="AR227" s="284"/>
      <c r="AS227" s="284"/>
      <c r="AT227" s="147"/>
      <c r="AU227" s="147"/>
      <c r="AV227" s="147"/>
      <c r="AW227" s="147"/>
      <c r="AX227" s="147"/>
      <c r="AY227" s="147"/>
      <c r="AZ227" s="147"/>
      <c r="BA227" s="147"/>
      <c r="BB227" s="147"/>
      <c r="BC227" s="147"/>
      <c r="BD227" s="147"/>
      <c r="BE227" s="147"/>
      <c r="BF227" s="147"/>
      <c r="BG227" s="147"/>
      <c r="BH227" s="147"/>
      <c r="BI227" s="147"/>
      <c r="BJ227" s="147"/>
      <c r="BK227" s="147"/>
      <c r="BL227" s="147"/>
      <c r="BM227" s="147"/>
      <c r="BN227" s="147"/>
      <c r="BO227" s="1046"/>
      <c r="BP227" s="147"/>
      <c r="BQ227" s="147"/>
      <c r="BR227" s="147"/>
      <c r="BS227" s="147"/>
      <c r="BT227" s="147"/>
      <c r="BU227" s="147"/>
      <c r="BV227" s="147"/>
    </row>
    <row r="228" spans="2:74" ht="16.350000000000001" customHeight="1">
      <c r="B228" s="26"/>
      <c r="C228" s="1115"/>
      <c r="D228" s="1116"/>
      <c r="E228" s="1155" t="s">
        <v>653</v>
      </c>
      <c r="F228" s="1156"/>
      <c r="G228" s="585" t="s">
        <v>256</v>
      </c>
      <c r="H228" s="585"/>
      <c r="I228" s="585"/>
      <c r="J228" s="1030"/>
      <c r="K228" s="621" t="s">
        <v>257</v>
      </c>
      <c r="L228" s="337"/>
      <c r="M228" s="337"/>
      <c r="N228" s="337"/>
      <c r="O228" s="337" t="s">
        <v>258</v>
      </c>
      <c r="P228" s="337"/>
      <c r="Q228" s="337"/>
      <c r="R228" s="337"/>
      <c r="S228" s="337" t="s">
        <v>259</v>
      </c>
      <c r="T228" s="337"/>
      <c r="U228" s="337"/>
      <c r="V228" s="337"/>
      <c r="W228" s="439">
        <v>1</v>
      </c>
      <c r="X228" s="439"/>
      <c r="Y228" s="439"/>
      <c r="Z228" s="1130" t="str">
        <f>IF(W228&gt;=0.8,"c1",IF(W228&lt;0.5,"c3","c2"))</f>
        <v>c1</v>
      </c>
      <c r="AA228" s="1130"/>
      <c r="AB228" s="1121">
        <f>IF(Z228="c1",1,IF(Z228="c2",0.9,IF(Z228="c3",0.8,"NG")))</f>
        <v>1</v>
      </c>
      <c r="AC228" s="1121"/>
      <c r="AD228" s="1121"/>
      <c r="AE228" s="317">
        <v>0.25</v>
      </c>
      <c r="AF228" s="317"/>
      <c r="AG228" s="1136"/>
      <c r="AH228" s="1163"/>
      <c r="AI228" s="1164"/>
      <c r="AJ228" s="1164"/>
      <c r="AK228" s="1165"/>
      <c r="AL228" s="24"/>
      <c r="AM228" s="147"/>
      <c r="AN228" s="284" t="s">
        <v>260</v>
      </c>
      <c r="AO228" s="284"/>
      <c r="AP228" s="284"/>
      <c r="AQ228" s="284"/>
      <c r="AR228" s="284"/>
      <c r="AS228" s="284"/>
      <c r="AT228" s="147"/>
      <c r="AU228" s="147"/>
      <c r="AV228" s="147"/>
      <c r="AW228" s="147"/>
      <c r="AX228" s="147"/>
      <c r="AY228" s="147"/>
      <c r="AZ228" s="147"/>
      <c r="BA228" s="147"/>
      <c r="BB228" s="147"/>
      <c r="BC228" s="147"/>
      <c r="BD228" s="147"/>
      <c r="BE228" s="147"/>
      <c r="BF228" s="147"/>
      <c r="BG228" s="147"/>
      <c r="BH228" s="147"/>
      <c r="BI228" s="147"/>
      <c r="BJ228" s="147"/>
      <c r="BK228" s="147"/>
      <c r="BL228" s="147"/>
      <c r="BM228" s="147"/>
      <c r="BN228" s="147"/>
      <c r="BO228" s="1046"/>
      <c r="BP228" s="147"/>
      <c r="BQ228" s="147"/>
      <c r="BR228" s="147"/>
      <c r="BS228" s="147"/>
      <c r="BT228" s="147"/>
      <c r="BU228" s="147"/>
      <c r="BV228" s="147"/>
    </row>
    <row r="229" spans="2:74" ht="16.350000000000001" customHeight="1">
      <c r="B229" s="26"/>
      <c r="C229" s="1115"/>
      <c r="D229" s="1116"/>
      <c r="E229" s="1155"/>
      <c r="F229" s="1156"/>
      <c r="G229" s="585"/>
      <c r="H229" s="585"/>
      <c r="I229" s="585"/>
      <c r="J229" s="1030"/>
      <c r="K229" s="1170"/>
      <c r="L229" s="1171"/>
      <c r="M229" s="1171"/>
      <c r="N229" s="1171"/>
      <c r="O229" s="1171"/>
      <c r="P229" s="1171"/>
      <c r="Q229" s="1171"/>
      <c r="R229" s="1171"/>
      <c r="S229" s="1096" t="s">
        <v>261</v>
      </c>
      <c r="T229" s="1096"/>
      <c r="U229" s="1096"/>
      <c r="V229" s="1096"/>
      <c r="W229" s="439"/>
      <c r="X229" s="439"/>
      <c r="Y229" s="439"/>
      <c r="Z229" s="1130"/>
      <c r="AA229" s="1130"/>
      <c r="AB229" s="1121"/>
      <c r="AC229" s="1121"/>
      <c r="AD229" s="1121"/>
      <c r="AE229" s="1121">
        <f>1-(1-AB228)*AE228</f>
        <v>1</v>
      </c>
      <c r="AF229" s="1121"/>
      <c r="AG229" s="1125"/>
      <c r="AH229" s="1163"/>
      <c r="AI229" s="1164"/>
      <c r="AJ229" s="1164"/>
      <c r="AK229" s="1165"/>
      <c r="AL229" s="24"/>
      <c r="AM229" s="147"/>
      <c r="AN229" s="284"/>
      <c r="AO229" s="284"/>
      <c r="AP229" s="284"/>
      <c r="AQ229" s="284"/>
      <c r="AR229" s="284"/>
      <c r="AS229" s="284"/>
      <c r="AT229" s="147"/>
      <c r="AU229" s="147"/>
      <c r="AV229" s="147"/>
      <c r="AW229" s="147"/>
      <c r="AX229" s="147"/>
      <c r="AY229" s="147"/>
      <c r="AZ229" s="147"/>
      <c r="BA229" s="147"/>
      <c r="BB229" s="147"/>
      <c r="BC229" s="147"/>
      <c r="BD229" s="147"/>
      <c r="BE229" s="147"/>
      <c r="BF229" s="147"/>
      <c r="BG229" s="147"/>
      <c r="BH229" s="147"/>
      <c r="BI229" s="147"/>
      <c r="BJ229" s="147"/>
      <c r="BK229" s="147"/>
      <c r="BL229" s="147"/>
      <c r="BM229" s="147"/>
      <c r="BN229" s="147"/>
      <c r="BO229" s="1046"/>
      <c r="BP229" s="147"/>
      <c r="BQ229" s="147"/>
      <c r="BR229" s="147"/>
      <c r="BS229" s="147"/>
      <c r="BT229" s="147"/>
      <c r="BU229" s="147"/>
      <c r="BV229" s="147"/>
    </row>
    <row r="230" spans="2:74" ht="16.350000000000001" customHeight="1">
      <c r="B230" s="26"/>
      <c r="C230" s="1115"/>
      <c r="D230" s="1116"/>
      <c r="E230" s="1155" t="s">
        <v>654</v>
      </c>
      <c r="F230" s="1156"/>
      <c r="G230" s="1141" t="s">
        <v>659</v>
      </c>
      <c r="H230" s="1141"/>
      <c r="I230" s="1141"/>
      <c r="J230" s="1142"/>
      <c r="K230" s="621" t="s">
        <v>262</v>
      </c>
      <c r="L230" s="337"/>
      <c r="M230" s="337"/>
      <c r="N230" s="337"/>
      <c r="O230" s="337" t="s">
        <v>263</v>
      </c>
      <c r="P230" s="337"/>
      <c r="Q230" s="337"/>
      <c r="R230" s="337"/>
      <c r="S230" s="337" t="s">
        <v>264</v>
      </c>
      <c r="T230" s="337"/>
      <c r="U230" s="337"/>
      <c r="V230" s="337"/>
      <c r="W230" s="1060" t="s">
        <v>265</v>
      </c>
      <c r="X230" s="1166">
        <v>200</v>
      </c>
      <c r="Y230" s="1167"/>
      <c r="Z230" s="1130" t="str">
        <f>IF(X230&lt;=100,"d1",IF(X230&gt;200,"d3","d2"))</f>
        <v>d2</v>
      </c>
      <c r="AA230" s="1130"/>
      <c r="AB230" s="1121">
        <f>IF(Z230="d1",1,IF(Z230="d2",0.9,IF(Z230="d3",0.8,"NG")))</f>
        <v>0.9</v>
      </c>
      <c r="AC230" s="1121"/>
      <c r="AD230" s="1121"/>
      <c r="AE230" s="317">
        <v>0.25</v>
      </c>
      <c r="AF230" s="317"/>
      <c r="AG230" s="1136"/>
      <c r="AH230" s="1163"/>
      <c r="AI230" s="1164"/>
      <c r="AJ230" s="1164"/>
      <c r="AK230" s="1165"/>
      <c r="AL230" s="24"/>
      <c r="AM230" s="147"/>
      <c r="AN230" s="284" t="s">
        <v>266</v>
      </c>
      <c r="AO230" s="284"/>
      <c r="AP230" s="284"/>
      <c r="AQ230" s="284"/>
      <c r="AR230" s="284"/>
      <c r="AS230" s="284"/>
      <c r="AT230" s="147"/>
      <c r="AU230" s="147"/>
      <c r="AV230" s="147"/>
      <c r="AW230" s="147"/>
      <c r="AX230" s="147"/>
      <c r="AY230" s="147"/>
      <c r="AZ230" s="147"/>
      <c r="BA230" s="147"/>
      <c r="BB230" s="147"/>
      <c r="BC230" s="147"/>
      <c r="BD230" s="147"/>
      <c r="BE230" s="147"/>
      <c r="BF230" s="147"/>
      <c r="BG230" s="147"/>
      <c r="BH230" s="147"/>
      <c r="BI230" s="147"/>
      <c r="BJ230" s="147"/>
      <c r="BK230" s="147"/>
      <c r="BL230" s="147"/>
      <c r="BM230" s="147"/>
      <c r="BN230" s="147"/>
      <c r="BO230" s="1046"/>
      <c r="BP230" s="147"/>
      <c r="BQ230" s="147"/>
      <c r="BR230" s="147"/>
      <c r="BS230" s="147"/>
      <c r="BT230" s="147"/>
      <c r="BU230" s="147"/>
      <c r="BV230" s="147"/>
    </row>
    <row r="231" spans="2:74" ht="16.350000000000001" customHeight="1">
      <c r="B231" s="26"/>
      <c r="C231" s="1115"/>
      <c r="D231" s="1116"/>
      <c r="E231" s="1155"/>
      <c r="F231" s="1156"/>
      <c r="G231" s="1141"/>
      <c r="H231" s="1141"/>
      <c r="I231" s="1141"/>
      <c r="J231" s="1142"/>
      <c r="K231" s="1158"/>
      <c r="L231" s="1159"/>
      <c r="M231" s="1159"/>
      <c r="N231" s="1159"/>
      <c r="O231" s="1159"/>
      <c r="P231" s="1159"/>
      <c r="Q231" s="1159"/>
      <c r="R231" s="1159"/>
      <c r="S231" s="1096" t="s">
        <v>267</v>
      </c>
      <c r="T231" s="1096"/>
      <c r="U231" s="1096"/>
      <c r="V231" s="1096"/>
      <c r="W231" s="1060"/>
      <c r="X231" s="1166"/>
      <c r="Y231" s="1167"/>
      <c r="Z231" s="1130"/>
      <c r="AA231" s="1130"/>
      <c r="AB231" s="1121"/>
      <c r="AC231" s="1121"/>
      <c r="AD231" s="1121"/>
      <c r="AE231" s="1121">
        <f>1-(1-AB230)*AE230</f>
        <v>0.97499999999999998</v>
      </c>
      <c r="AF231" s="1121"/>
      <c r="AG231" s="1125"/>
      <c r="AH231" s="1163"/>
      <c r="AI231" s="1164"/>
      <c r="AJ231" s="1164"/>
      <c r="AK231" s="1165"/>
      <c r="AL231" s="24"/>
      <c r="AM231" s="147"/>
      <c r="AN231" s="284"/>
      <c r="AO231" s="284"/>
      <c r="AP231" s="284"/>
      <c r="AQ231" s="284"/>
      <c r="AR231" s="284"/>
      <c r="AS231" s="284"/>
      <c r="AT231" s="147"/>
      <c r="AU231" s="147"/>
      <c r="AV231" s="147"/>
      <c r="AW231" s="147"/>
      <c r="AX231" s="147"/>
      <c r="AY231" s="147"/>
      <c r="AZ231" s="147"/>
      <c r="BA231" s="147"/>
      <c r="BB231" s="147"/>
      <c r="BC231" s="147"/>
      <c r="BD231" s="147"/>
      <c r="BE231" s="147"/>
      <c r="BF231" s="147"/>
      <c r="BG231" s="147"/>
      <c r="BH231" s="147"/>
      <c r="BI231" s="147"/>
      <c r="BJ231" s="147"/>
      <c r="BK231" s="147"/>
      <c r="BL231" s="147"/>
      <c r="BM231" s="147"/>
      <c r="BN231" s="147"/>
      <c r="BO231" s="1046"/>
      <c r="BP231" s="147"/>
      <c r="BQ231" s="147"/>
      <c r="BR231" s="147"/>
      <c r="BS231" s="147"/>
      <c r="BT231" s="147"/>
      <c r="BU231" s="147"/>
      <c r="BV231" s="147"/>
    </row>
    <row r="232" spans="2:74" ht="16.350000000000001" customHeight="1">
      <c r="B232" s="26"/>
      <c r="C232" s="1115"/>
      <c r="D232" s="1116"/>
      <c r="E232" s="1155" t="s">
        <v>655</v>
      </c>
      <c r="F232" s="1156"/>
      <c r="G232" s="585" t="s">
        <v>268</v>
      </c>
      <c r="H232" s="585"/>
      <c r="I232" s="585"/>
      <c r="J232" s="1030"/>
      <c r="K232" s="621" t="s">
        <v>269</v>
      </c>
      <c r="L232" s="337"/>
      <c r="M232" s="337"/>
      <c r="N232" s="337"/>
      <c r="O232" s="337" t="s">
        <v>270</v>
      </c>
      <c r="P232" s="337"/>
      <c r="Q232" s="337"/>
      <c r="R232" s="337"/>
      <c r="S232" s="337" t="s">
        <v>271</v>
      </c>
      <c r="T232" s="337"/>
      <c r="U232" s="337"/>
      <c r="V232" s="337"/>
      <c r="W232" s="439">
        <v>0</v>
      </c>
      <c r="X232" s="439"/>
      <c r="Y232" s="439"/>
      <c r="Z232" s="1130" t="str">
        <f>IF(W232&lt;=0.1,"e1",IF(W232&gt;0.3,"e3","e2"))</f>
        <v>e1</v>
      </c>
      <c r="AA232" s="1130"/>
      <c r="AB232" s="1121">
        <f>IF(Z232="e1",1,IF(Z232="e2",0.9,IF(Z232="e3",0.8,"NG")))</f>
        <v>1</v>
      </c>
      <c r="AC232" s="1121"/>
      <c r="AD232" s="1121"/>
      <c r="AE232" s="317">
        <v>0.25</v>
      </c>
      <c r="AF232" s="317"/>
      <c r="AG232" s="1136"/>
      <c r="AH232" s="1163"/>
      <c r="AI232" s="1164"/>
      <c r="AJ232" s="1164"/>
      <c r="AK232" s="1165"/>
      <c r="AL232" s="24"/>
      <c r="AM232" s="147"/>
      <c r="AN232" s="284" t="s">
        <v>272</v>
      </c>
      <c r="AO232" s="284"/>
      <c r="AP232" s="284"/>
      <c r="AQ232" s="284"/>
      <c r="AR232" s="284"/>
      <c r="AS232" s="284"/>
      <c r="AT232" s="147"/>
      <c r="AU232" s="147"/>
      <c r="AV232" s="147"/>
      <c r="AW232" s="147"/>
      <c r="AX232" s="147"/>
      <c r="AY232" s="147"/>
      <c r="AZ232" s="147"/>
      <c r="BA232" s="147"/>
      <c r="BB232" s="147"/>
      <c r="BC232" s="147"/>
      <c r="BD232" s="147"/>
      <c r="BE232" s="147"/>
      <c r="BF232" s="147"/>
      <c r="BG232" s="147"/>
      <c r="BH232" s="147"/>
      <c r="BI232" s="147"/>
      <c r="BJ232" s="147"/>
      <c r="BK232" s="147"/>
      <c r="BL232" s="147"/>
      <c r="BM232" s="147"/>
      <c r="BN232" s="147"/>
      <c r="BO232" s="1046"/>
      <c r="BP232" s="147"/>
      <c r="BQ232" s="147"/>
      <c r="BR232" s="147"/>
      <c r="BS232" s="147"/>
      <c r="BT232" s="147"/>
      <c r="BU232" s="147"/>
      <c r="BV232" s="147"/>
    </row>
    <row r="233" spans="2:74" ht="16.350000000000001" customHeight="1">
      <c r="B233" s="26"/>
      <c r="C233" s="1115"/>
      <c r="D233" s="1116"/>
      <c r="E233" s="1155"/>
      <c r="F233" s="1156"/>
      <c r="G233" s="585"/>
      <c r="H233" s="585"/>
      <c r="I233" s="585"/>
      <c r="J233" s="1030"/>
      <c r="K233" s="1158"/>
      <c r="L233" s="1159"/>
      <c r="M233" s="1159"/>
      <c r="N233" s="1159"/>
      <c r="O233" s="1159"/>
      <c r="P233" s="1159"/>
      <c r="Q233" s="1159"/>
      <c r="R233" s="1159"/>
      <c r="S233" s="1096" t="s">
        <v>273</v>
      </c>
      <c r="T233" s="1096"/>
      <c r="U233" s="1096"/>
      <c r="V233" s="1096"/>
      <c r="W233" s="439"/>
      <c r="X233" s="439"/>
      <c r="Y233" s="439"/>
      <c r="Z233" s="1130"/>
      <c r="AA233" s="1130"/>
      <c r="AB233" s="1121"/>
      <c r="AC233" s="1121"/>
      <c r="AD233" s="1121"/>
      <c r="AE233" s="1121">
        <f>1-(1-AB232)*AE232</f>
        <v>1</v>
      </c>
      <c r="AF233" s="1121"/>
      <c r="AG233" s="1125"/>
      <c r="AH233" s="1163"/>
      <c r="AI233" s="1164"/>
      <c r="AJ233" s="1164"/>
      <c r="AK233" s="1165"/>
      <c r="AL233" s="24"/>
      <c r="AM233" s="147"/>
      <c r="AN233" s="284"/>
      <c r="AO233" s="284"/>
      <c r="AP233" s="284"/>
      <c r="AQ233" s="284"/>
      <c r="AR233" s="284"/>
      <c r="AS233" s="284"/>
      <c r="AT233" s="147"/>
      <c r="AU233" s="147"/>
      <c r="AV233" s="147"/>
      <c r="AW233" s="147"/>
      <c r="AX233" s="147"/>
      <c r="AY233" s="147"/>
      <c r="AZ233" s="147"/>
      <c r="BA233" s="147"/>
      <c r="BB233" s="147"/>
      <c r="BC233" s="147"/>
      <c r="BD233" s="147"/>
      <c r="BE233" s="147"/>
      <c r="BF233" s="147"/>
      <c r="BG233" s="147"/>
      <c r="BH233" s="147"/>
      <c r="BI233" s="147"/>
      <c r="BJ233" s="147"/>
      <c r="BK233" s="147"/>
      <c r="BL233" s="147"/>
      <c r="BM233" s="147"/>
      <c r="BN233" s="147"/>
      <c r="BO233" s="1046"/>
      <c r="BP233" s="147"/>
      <c r="BQ233" s="147"/>
      <c r="BR233" s="147"/>
      <c r="BS233" s="147"/>
      <c r="BT233" s="147"/>
      <c r="BU233" s="147"/>
      <c r="BV233" s="147"/>
    </row>
    <row r="234" spans="2:74" ht="16.350000000000001" customHeight="1">
      <c r="B234" s="26"/>
      <c r="C234" s="1115"/>
      <c r="D234" s="1116"/>
      <c r="E234" s="1155" t="s">
        <v>656</v>
      </c>
      <c r="F234" s="1156"/>
      <c r="G234" s="1141" t="s">
        <v>658</v>
      </c>
      <c r="H234" s="585"/>
      <c r="I234" s="585"/>
      <c r="J234" s="1030"/>
      <c r="K234" s="1120" t="s">
        <v>274</v>
      </c>
      <c r="L234" s="1089"/>
      <c r="M234" s="1089"/>
      <c r="N234" s="1089"/>
      <c r="O234" s="1089" t="s">
        <v>274</v>
      </c>
      <c r="P234" s="1089"/>
      <c r="Q234" s="1089"/>
      <c r="R234" s="1089"/>
      <c r="S234" s="1089" t="s">
        <v>275</v>
      </c>
      <c r="T234" s="1089"/>
      <c r="U234" s="1089"/>
      <c r="V234" s="1089"/>
      <c r="W234" s="322">
        <v>0</v>
      </c>
      <c r="X234" s="322"/>
      <c r="Y234" s="322"/>
      <c r="Z234" s="1058" t="s">
        <v>276</v>
      </c>
      <c r="AA234" s="1058"/>
      <c r="AB234" s="1121">
        <f>IF(OR(W234&gt;0.4,W236&gt;0.3),0.8,IF(W236&lt;=0.1,1,0.9))</f>
        <v>1</v>
      </c>
      <c r="AC234" s="1121"/>
      <c r="AD234" s="1121"/>
      <c r="AE234" s="317">
        <v>0</v>
      </c>
      <c r="AF234" s="317"/>
      <c r="AG234" s="1136"/>
      <c r="AH234" s="1163"/>
      <c r="AI234" s="1164"/>
      <c r="AJ234" s="1164"/>
      <c r="AK234" s="1165"/>
      <c r="AL234" s="24"/>
      <c r="AM234" s="147"/>
      <c r="AN234" s="284" t="s">
        <v>272</v>
      </c>
      <c r="AO234" s="284"/>
      <c r="AP234" s="284"/>
      <c r="AQ234" s="284"/>
      <c r="AR234" s="284"/>
      <c r="AS234" s="284"/>
      <c r="AT234" s="147"/>
      <c r="AU234" s="147"/>
      <c r="AV234" s="147"/>
      <c r="AW234" s="147"/>
      <c r="AX234" s="147"/>
      <c r="AY234" s="147"/>
      <c r="AZ234" s="147"/>
      <c r="BA234" s="147"/>
      <c r="BB234" s="147"/>
      <c r="BC234" s="147"/>
      <c r="BD234" s="147"/>
      <c r="BE234" s="147"/>
      <c r="BF234" s="147"/>
      <c r="BG234" s="147"/>
      <c r="BH234" s="147"/>
      <c r="BI234" s="147"/>
      <c r="BJ234" s="147"/>
      <c r="BK234" s="147"/>
      <c r="BL234" s="147"/>
      <c r="BM234" s="147"/>
      <c r="BN234" s="147"/>
      <c r="BO234" s="1046"/>
      <c r="BP234" s="147"/>
      <c r="BQ234" s="147"/>
      <c r="BR234" s="147"/>
      <c r="BS234" s="147"/>
      <c r="BT234" s="147"/>
      <c r="BU234" s="147"/>
      <c r="BV234" s="147"/>
    </row>
    <row r="235" spans="2:74" ht="16.350000000000001" customHeight="1">
      <c r="B235" s="26"/>
      <c r="C235" s="1115"/>
      <c r="D235" s="1116"/>
      <c r="E235" s="1155"/>
      <c r="F235" s="1156"/>
      <c r="G235" s="585"/>
      <c r="H235" s="585"/>
      <c r="I235" s="585"/>
      <c r="J235" s="1030"/>
      <c r="K235" s="1120" t="s">
        <v>277</v>
      </c>
      <c r="L235" s="1089"/>
      <c r="M235" s="1089"/>
      <c r="N235" s="1089"/>
      <c r="O235" s="1089" t="s">
        <v>278</v>
      </c>
      <c r="P235" s="1089"/>
      <c r="Q235" s="1089"/>
      <c r="R235" s="1089"/>
      <c r="S235" s="1089" t="s">
        <v>279</v>
      </c>
      <c r="T235" s="1089"/>
      <c r="U235" s="1089"/>
      <c r="V235" s="1089"/>
      <c r="W235" s="322"/>
      <c r="X235" s="322"/>
      <c r="Y235" s="322"/>
      <c r="Z235" s="1058"/>
      <c r="AA235" s="1058"/>
      <c r="AB235" s="1121"/>
      <c r="AC235" s="1121"/>
      <c r="AD235" s="1121"/>
      <c r="AE235" s="317"/>
      <c r="AF235" s="317"/>
      <c r="AG235" s="1136"/>
      <c r="AH235" s="1163"/>
      <c r="AI235" s="1164"/>
      <c r="AJ235" s="1164"/>
      <c r="AK235" s="1165"/>
      <c r="AL235" s="24"/>
      <c r="AM235" s="147"/>
      <c r="AN235" s="284"/>
      <c r="AO235" s="284"/>
      <c r="AP235" s="284"/>
      <c r="AQ235" s="284"/>
      <c r="AR235" s="284"/>
      <c r="AS235" s="284"/>
      <c r="AT235" s="147"/>
      <c r="AU235" s="147"/>
      <c r="AV235" s="147"/>
      <c r="AW235" s="147"/>
      <c r="AX235" s="147"/>
      <c r="AY235" s="147"/>
      <c r="AZ235" s="147"/>
      <c r="BA235" s="147"/>
      <c r="BB235" s="147"/>
      <c r="BC235" s="147"/>
      <c r="BD235" s="147"/>
      <c r="BE235" s="147"/>
      <c r="BF235" s="147"/>
      <c r="BG235" s="147"/>
      <c r="BH235" s="147"/>
      <c r="BI235" s="147"/>
      <c r="BJ235" s="147"/>
      <c r="BK235" s="147"/>
      <c r="BL235" s="147"/>
      <c r="BM235" s="147"/>
      <c r="BN235" s="147"/>
      <c r="BO235" s="1046"/>
      <c r="BP235" s="147"/>
      <c r="BQ235" s="147"/>
      <c r="BR235" s="147"/>
      <c r="BS235" s="147"/>
      <c r="BT235" s="147"/>
      <c r="BU235" s="147"/>
      <c r="BV235" s="147"/>
    </row>
    <row r="236" spans="2:74" ht="16.350000000000001" customHeight="1">
      <c r="B236" s="26"/>
      <c r="C236" s="1115"/>
      <c r="D236" s="1116"/>
      <c r="E236" s="1155"/>
      <c r="F236" s="1156"/>
      <c r="G236" s="585"/>
      <c r="H236" s="585"/>
      <c r="I236" s="585"/>
      <c r="J236" s="1030"/>
      <c r="K236" s="1179"/>
      <c r="L236" s="1180"/>
      <c r="M236" s="1180"/>
      <c r="N236" s="1180"/>
      <c r="O236" s="1180"/>
      <c r="P236" s="1180"/>
      <c r="Q236" s="1180"/>
      <c r="R236" s="1180"/>
      <c r="S236" s="1096" t="s">
        <v>273</v>
      </c>
      <c r="T236" s="1096"/>
      <c r="U236" s="1096"/>
      <c r="V236" s="1096"/>
      <c r="W236" s="322">
        <v>0</v>
      </c>
      <c r="X236" s="322"/>
      <c r="Y236" s="322"/>
      <c r="Z236" s="1058" t="s">
        <v>280</v>
      </c>
      <c r="AA236" s="1058"/>
      <c r="AB236" s="1121"/>
      <c r="AC236" s="1121"/>
      <c r="AD236" s="1121"/>
      <c r="AE236" s="1121">
        <f>1-(1-AB234)*AE234</f>
        <v>1</v>
      </c>
      <c r="AF236" s="1121"/>
      <c r="AG236" s="1125"/>
      <c r="AH236" s="1163"/>
      <c r="AI236" s="1164"/>
      <c r="AJ236" s="1164"/>
      <c r="AK236" s="1165"/>
      <c r="AL236" s="24"/>
      <c r="AM236" s="147"/>
      <c r="AN236" s="284"/>
      <c r="AO236" s="284"/>
      <c r="AP236" s="284"/>
      <c r="AQ236" s="284"/>
      <c r="AR236" s="284"/>
      <c r="AS236" s="284"/>
      <c r="AT236" s="147"/>
      <c r="AU236" s="147"/>
      <c r="AV236" s="147"/>
      <c r="AW236" s="147"/>
      <c r="AX236" s="147"/>
      <c r="AY236" s="147"/>
      <c r="AZ236" s="147"/>
      <c r="BA236" s="147"/>
      <c r="BB236" s="147"/>
      <c r="BC236" s="147"/>
      <c r="BD236" s="147"/>
      <c r="BE236" s="147"/>
      <c r="BF236" s="147"/>
      <c r="BG236" s="147"/>
      <c r="BH236" s="147"/>
      <c r="BI236" s="147"/>
      <c r="BJ236" s="147"/>
      <c r="BK236" s="147"/>
      <c r="BL236" s="147"/>
      <c r="BM236" s="147"/>
      <c r="BN236" s="147"/>
      <c r="BO236" s="1046"/>
      <c r="BP236" s="147"/>
      <c r="BQ236" s="147"/>
      <c r="BR236" s="147"/>
      <c r="BS236" s="147"/>
      <c r="BT236" s="147"/>
      <c r="BU236" s="147"/>
      <c r="BV236" s="147"/>
    </row>
    <row r="237" spans="2:74" ht="16.350000000000001" customHeight="1">
      <c r="B237" s="26"/>
      <c r="C237" s="1115"/>
      <c r="D237" s="1116"/>
      <c r="E237" s="1155"/>
      <c r="F237" s="1156"/>
      <c r="G237" s="585"/>
      <c r="H237" s="585"/>
      <c r="I237" s="585"/>
      <c r="J237" s="1030"/>
      <c r="K237" s="1158"/>
      <c r="L237" s="1159"/>
      <c r="M237" s="1159"/>
      <c r="N237" s="1159"/>
      <c r="O237" s="1159"/>
      <c r="P237" s="1159"/>
      <c r="Q237" s="1159"/>
      <c r="R237" s="1159"/>
      <c r="S237" s="1096"/>
      <c r="T237" s="1096"/>
      <c r="U237" s="1096"/>
      <c r="V237" s="1096"/>
      <c r="W237" s="322"/>
      <c r="X237" s="322"/>
      <c r="Y237" s="322"/>
      <c r="Z237" s="1058"/>
      <c r="AA237" s="1058"/>
      <c r="AB237" s="1121"/>
      <c r="AC237" s="1121"/>
      <c r="AD237" s="1121"/>
      <c r="AE237" s="1121"/>
      <c r="AF237" s="1121"/>
      <c r="AG237" s="1125"/>
      <c r="AH237" s="1163"/>
      <c r="AI237" s="1164"/>
      <c r="AJ237" s="1164"/>
      <c r="AK237" s="1165"/>
      <c r="AL237" s="24"/>
      <c r="AM237" s="147"/>
      <c r="AN237" s="284"/>
      <c r="AO237" s="284"/>
      <c r="AP237" s="284"/>
      <c r="AQ237" s="284"/>
      <c r="AR237" s="284"/>
      <c r="AS237" s="284"/>
      <c r="AT237" s="147"/>
      <c r="AU237" s="147"/>
      <c r="AV237" s="147"/>
      <c r="AW237" s="147"/>
      <c r="AX237" s="147"/>
      <c r="AY237" s="147"/>
      <c r="AZ237" s="147"/>
      <c r="BA237" s="147"/>
      <c r="BB237" s="147"/>
      <c r="BC237" s="147"/>
      <c r="BD237" s="147"/>
      <c r="BE237" s="147"/>
      <c r="BF237" s="147"/>
      <c r="BG237" s="147"/>
      <c r="BH237" s="147"/>
      <c r="BI237" s="147"/>
      <c r="BJ237" s="147"/>
      <c r="BK237" s="147"/>
      <c r="BL237" s="147"/>
      <c r="BM237" s="147"/>
      <c r="BN237" s="147"/>
      <c r="BO237" s="1046"/>
      <c r="BP237" s="147"/>
      <c r="BQ237" s="147"/>
      <c r="BR237" s="147"/>
      <c r="BS237" s="147"/>
      <c r="BT237" s="147"/>
      <c r="BU237" s="147"/>
      <c r="BV237" s="147"/>
    </row>
    <row r="238" spans="2:74" ht="16.350000000000001" customHeight="1">
      <c r="B238" s="26"/>
      <c r="C238" s="1115"/>
      <c r="D238" s="1116"/>
      <c r="E238" s="1155" t="s">
        <v>650</v>
      </c>
      <c r="F238" s="1156"/>
      <c r="G238" s="585"/>
      <c r="H238" s="585"/>
      <c r="I238" s="585"/>
      <c r="J238" s="1030"/>
      <c r="K238" s="1076" t="s">
        <v>281</v>
      </c>
      <c r="L238" s="1058"/>
      <c r="M238" s="1058"/>
      <c r="N238" s="1058"/>
      <c r="O238" s="1058" t="s">
        <v>282</v>
      </c>
      <c r="P238" s="1058"/>
      <c r="Q238" s="1058"/>
      <c r="R238" s="1058"/>
      <c r="S238" s="1058" t="s">
        <v>283</v>
      </c>
      <c r="T238" s="1058"/>
      <c r="U238" s="1058"/>
      <c r="V238" s="1058"/>
      <c r="W238" s="1078"/>
      <c r="X238" s="1078"/>
      <c r="Y238" s="1078"/>
      <c r="Z238" s="1078"/>
      <c r="AA238" s="1078"/>
      <c r="AB238" s="1121"/>
      <c r="AC238" s="1121"/>
      <c r="AD238" s="1121"/>
      <c r="AE238" s="1121"/>
      <c r="AF238" s="1121"/>
      <c r="AG238" s="1125"/>
      <c r="AH238" s="1163"/>
      <c r="AI238" s="1164"/>
      <c r="AJ238" s="1164"/>
      <c r="AK238" s="1165"/>
      <c r="AL238" s="24"/>
      <c r="AM238" s="147"/>
      <c r="AN238" s="284"/>
      <c r="AO238" s="284"/>
      <c r="AP238" s="284"/>
      <c r="AQ238" s="284"/>
      <c r="AR238" s="284"/>
      <c r="AS238" s="284"/>
      <c r="AT238" s="147"/>
      <c r="AU238" s="147"/>
      <c r="AV238" s="147"/>
      <c r="AW238" s="147"/>
      <c r="AX238" s="147"/>
      <c r="AY238" s="147"/>
      <c r="AZ238" s="147"/>
      <c r="BA238" s="147"/>
      <c r="BB238" s="147"/>
      <c r="BC238" s="147"/>
      <c r="BD238" s="147"/>
      <c r="BE238" s="147"/>
      <c r="BF238" s="147"/>
      <c r="BG238" s="147"/>
      <c r="BH238" s="147"/>
      <c r="BI238" s="147"/>
      <c r="BJ238" s="147"/>
      <c r="BK238" s="147"/>
      <c r="BL238" s="147"/>
      <c r="BM238" s="147"/>
      <c r="BN238" s="147"/>
      <c r="BO238" s="1046"/>
      <c r="BP238" s="147"/>
      <c r="BQ238" s="147"/>
      <c r="BR238" s="147"/>
      <c r="BS238" s="147"/>
      <c r="BT238" s="147"/>
      <c r="BU238" s="147"/>
      <c r="BV238" s="147"/>
    </row>
    <row r="239" spans="2:74" ht="16.350000000000001" customHeight="1">
      <c r="B239" s="26"/>
      <c r="C239" s="1115"/>
      <c r="D239" s="1116"/>
      <c r="E239" s="1155"/>
      <c r="F239" s="1156"/>
      <c r="G239" s="585"/>
      <c r="H239" s="585"/>
      <c r="I239" s="585"/>
      <c r="J239" s="1030"/>
      <c r="K239" s="1181"/>
      <c r="L239" s="1182"/>
      <c r="M239" s="1182"/>
      <c r="N239" s="1182"/>
      <c r="O239" s="1182"/>
      <c r="P239" s="1182"/>
      <c r="Q239" s="1182"/>
      <c r="R239" s="1182"/>
      <c r="S239" s="1182"/>
      <c r="T239" s="1182"/>
      <c r="U239" s="1182"/>
      <c r="V239" s="1182"/>
      <c r="W239" s="1078"/>
      <c r="X239" s="1078"/>
      <c r="Y239" s="1078"/>
      <c r="Z239" s="1078"/>
      <c r="AA239" s="1078"/>
      <c r="AB239" s="1121"/>
      <c r="AC239" s="1121"/>
      <c r="AD239" s="1121"/>
      <c r="AE239" s="1121">
        <v>1</v>
      </c>
      <c r="AF239" s="1121"/>
      <c r="AG239" s="1125"/>
      <c r="AH239" s="1163"/>
      <c r="AI239" s="1164"/>
      <c r="AJ239" s="1164"/>
      <c r="AK239" s="1165"/>
      <c r="AL239" s="24"/>
      <c r="AM239" s="147"/>
      <c r="AN239" s="284"/>
      <c r="AO239" s="284"/>
      <c r="AP239" s="284"/>
      <c r="AQ239" s="284"/>
      <c r="AR239" s="284"/>
      <c r="AS239" s="284"/>
      <c r="AT239" s="147"/>
      <c r="AU239" s="147"/>
      <c r="AV239" s="147"/>
      <c r="AW239" s="147"/>
      <c r="AX239" s="147"/>
      <c r="AY239" s="147"/>
      <c r="AZ239" s="147"/>
      <c r="BA239" s="147"/>
      <c r="BB239" s="147"/>
      <c r="BC239" s="147"/>
      <c r="BD239" s="147"/>
      <c r="BE239" s="147"/>
      <c r="BF239" s="147"/>
      <c r="BG239" s="147"/>
      <c r="BH239" s="147"/>
      <c r="BI239" s="147"/>
      <c r="BJ239" s="147"/>
      <c r="BK239" s="147"/>
      <c r="BL239" s="147"/>
      <c r="BM239" s="147"/>
      <c r="BN239" s="147"/>
      <c r="BO239" s="1046"/>
      <c r="BP239" s="147"/>
      <c r="BQ239" s="147"/>
      <c r="BR239" s="147"/>
      <c r="BS239" s="147"/>
      <c r="BT239" s="147"/>
      <c r="BU239" s="147"/>
      <c r="BV239" s="147"/>
    </row>
    <row r="240" spans="2:74" ht="16.350000000000001" customHeight="1">
      <c r="B240" s="26"/>
      <c r="C240" s="1137" t="s">
        <v>284</v>
      </c>
      <c r="D240" s="1138"/>
      <c r="E240" s="1155" t="s">
        <v>657</v>
      </c>
      <c r="F240" s="1156"/>
      <c r="G240" s="1141" t="s">
        <v>285</v>
      </c>
      <c r="H240" s="1141"/>
      <c r="I240" s="1141"/>
      <c r="J240" s="1142"/>
      <c r="K240" s="621" t="s">
        <v>286</v>
      </c>
      <c r="L240" s="337"/>
      <c r="M240" s="337"/>
      <c r="N240" s="337"/>
      <c r="O240" s="337" t="s">
        <v>287</v>
      </c>
      <c r="P240" s="337"/>
      <c r="Q240" s="337"/>
      <c r="R240" s="337"/>
      <c r="S240" s="337" t="s">
        <v>288</v>
      </c>
      <c r="T240" s="337"/>
      <c r="U240" s="337"/>
      <c r="V240" s="337"/>
      <c r="W240" s="439">
        <v>0</v>
      </c>
      <c r="X240" s="439"/>
      <c r="Y240" s="439"/>
      <c r="Z240" s="439" t="str">
        <f>IF(W240&gt;=1,"h1",IF(W240&lt;0.5,"h3","h2"))</f>
        <v>h3</v>
      </c>
      <c r="AA240" s="439"/>
      <c r="AB240" s="1121">
        <f>IF(Z240="h1",1,IF(Z240="h2",0.9,IF(Z240="h3",0.8,"NG")))</f>
        <v>0.8</v>
      </c>
      <c r="AC240" s="1121"/>
      <c r="AD240" s="1121"/>
      <c r="AE240" s="317">
        <v>1</v>
      </c>
      <c r="AF240" s="317"/>
      <c r="AG240" s="1136"/>
      <c r="AH240" s="1047" t="s">
        <v>289</v>
      </c>
      <c r="AI240" s="390"/>
      <c r="AJ240" s="390"/>
      <c r="AK240" s="1048"/>
      <c r="AL240" s="24"/>
      <c r="AM240" s="147"/>
      <c r="AN240" s="284" t="s">
        <v>290</v>
      </c>
      <c r="AO240" s="284"/>
      <c r="AP240" s="284"/>
      <c r="AQ240" s="284"/>
      <c r="AR240" s="284"/>
      <c r="AS240" s="284"/>
      <c r="AT240" s="147"/>
      <c r="AU240" s="147"/>
      <c r="AV240" s="147"/>
      <c r="AW240" s="147"/>
      <c r="AX240" s="147"/>
      <c r="AY240" s="147"/>
      <c r="AZ240" s="147"/>
      <c r="BA240" s="147"/>
      <c r="BB240" s="147"/>
      <c r="BC240" s="147"/>
      <c r="BD240" s="147"/>
      <c r="BE240" s="147"/>
      <c r="BF240" s="147"/>
      <c r="BG240" s="147"/>
      <c r="BH240" s="147"/>
      <c r="BI240" s="147"/>
      <c r="BJ240" s="147"/>
      <c r="BK240" s="147"/>
      <c r="BL240" s="147"/>
      <c r="BM240" s="147"/>
      <c r="BN240" s="147"/>
      <c r="BO240" s="1046"/>
      <c r="BP240" s="147"/>
      <c r="BQ240" s="147"/>
      <c r="BR240" s="147"/>
      <c r="BS240" s="147"/>
      <c r="BT240" s="147"/>
      <c r="BU240" s="147"/>
      <c r="BV240" s="147"/>
    </row>
    <row r="241" spans="1:74" ht="16.350000000000001" customHeight="1">
      <c r="B241" s="26"/>
      <c r="C241" s="1137"/>
      <c r="D241" s="1138"/>
      <c r="E241" s="1155"/>
      <c r="F241" s="1156"/>
      <c r="G241" s="1141"/>
      <c r="H241" s="1141"/>
      <c r="I241" s="1141"/>
      <c r="J241" s="1142"/>
      <c r="K241" s="1158"/>
      <c r="L241" s="1159"/>
      <c r="M241" s="1159"/>
      <c r="N241" s="1159"/>
      <c r="O241" s="1159"/>
      <c r="P241" s="1159"/>
      <c r="Q241" s="1159"/>
      <c r="R241" s="1159"/>
      <c r="S241" s="1096" t="s">
        <v>291</v>
      </c>
      <c r="T241" s="1096"/>
      <c r="U241" s="1096"/>
      <c r="V241" s="1096"/>
      <c r="W241" s="439"/>
      <c r="X241" s="439"/>
      <c r="Y241" s="439"/>
      <c r="Z241" s="439"/>
      <c r="AA241" s="439"/>
      <c r="AB241" s="1121"/>
      <c r="AC241" s="1121"/>
      <c r="AD241" s="1121"/>
      <c r="AE241" s="1121">
        <f>1.2-(1-AB240)*AE240</f>
        <v>1</v>
      </c>
      <c r="AF241" s="1121"/>
      <c r="AG241" s="1125"/>
      <c r="AH241" s="1049"/>
      <c r="AI241" s="1050"/>
      <c r="AJ241" s="1050"/>
      <c r="AK241" s="1051"/>
      <c r="AL241" s="24"/>
      <c r="AM241" s="147"/>
      <c r="AN241" s="284"/>
      <c r="AO241" s="284"/>
      <c r="AP241" s="284"/>
      <c r="AQ241" s="284"/>
      <c r="AR241" s="284"/>
      <c r="AS241" s="284"/>
      <c r="AT241" s="147"/>
      <c r="AU241" s="147"/>
      <c r="AV241" s="147"/>
      <c r="AW241" s="147"/>
      <c r="AX241" s="147"/>
      <c r="AY241" s="147"/>
      <c r="AZ241" s="147"/>
      <c r="BA241" s="147"/>
      <c r="BB241" s="147"/>
      <c r="BC241" s="147"/>
      <c r="BD241" s="147"/>
      <c r="BE241" s="147"/>
      <c r="BF241" s="147"/>
      <c r="BG241" s="147"/>
      <c r="BH241" s="147"/>
      <c r="BI241" s="147"/>
      <c r="BJ241" s="147"/>
      <c r="BK241" s="147"/>
      <c r="BL241" s="147"/>
      <c r="BM241" s="147"/>
      <c r="BN241" s="147"/>
      <c r="BO241" s="1046"/>
      <c r="BP241" s="147"/>
      <c r="BQ241" s="147"/>
      <c r="BR241" s="147"/>
      <c r="BS241" s="147"/>
      <c r="BT241" s="147"/>
      <c r="BU241" s="147"/>
      <c r="BV241" s="147"/>
    </row>
    <row r="242" spans="1:74" ht="16.350000000000001" customHeight="1">
      <c r="B242" s="26"/>
      <c r="C242" s="1137"/>
      <c r="D242" s="1138"/>
      <c r="E242" s="1155" t="s">
        <v>651</v>
      </c>
      <c r="F242" s="1156"/>
      <c r="G242" s="1141" t="s">
        <v>292</v>
      </c>
      <c r="H242" s="1141"/>
      <c r="I242" s="1141"/>
      <c r="J242" s="1142"/>
      <c r="K242" s="621" t="s">
        <v>293</v>
      </c>
      <c r="L242" s="337"/>
      <c r="M242" s="337"/>
      <c r="N242" s="337"/>
      <c r="O242" s="337" t="s">
        <v>294</v>
      </c>
      <c r="P242" s="337"/>
      <c r="Q242" s="337"/>
      <c r="R242" s="337"/>
      <c r="S242" s="337" t="s">
        <v>295</v>
      </c>
      <c r="T242" s="337"/>
      <c r="U242" s="337"/>
      <c r="V242" s="337"/>
      <c r="W242" s="439">
        <v>0.77700000000000002</v>
      </c>
      <c r="X242" s="439"/>
      <c r="Y242" s="439"/>
      <c r="Z242" s="439" t="str">
        <f>IF(W242&gt;=0.8,"i1",IF(W242&lt;0.7,"i3","i2"))</f>
        <v>i2</v>
      </c>
      <c r="AA242" s="439"/>
      <c r="AB242" s="1121">
        <f>IF(Z242="i1",1,IF(Z242="i2",0.9,IF(Z242="i3",0.8,"NG")))</f>
        <v>0.9</v>
      </c>
      <c r="AC242" s="1121"/>
      <c r="AD242" s="1121"/>
      <c r="AE242" s="317">
        <v>0.25</v>
      </c>
      <c r="AF242" s="317"/>
      <c r="AG242" s="1136"/>
      <c r="AH242" s="1052">
        <f>ROUNDDOWN(+AE225*AE227*AE229*AE231*AE233*AE236*AE239*AE241*AE243*AE245*AE247,3)</f>
        <v>0.95</v>
      </c>
      <c r="AI242" s="1053"/>
      <c r="AJ242" s="1053"/>
      <c r="AK242" s="1054"/>
      <c r="AL242" s="24"/>
      <c r="AM242" s="147"/>
      <c r="AN242" s="284" t="s">
        <v>296</v>
      </c>
      <c r="AO242" s="284"/>
      <c r="AP242" s="284"/>
      <c r="AQ242" s="284"/>
      <c r="AR242" s="284"/>
      <c r="AS242" s="284"/>
      <c r="AT242" s="147"/>
      <c r="AU242" s="147"/>
      <c r="AV242" s="147"/>
      <c r="AW242" s="147"/>
      <c r="AX242" s="147"/>
      <c r="AY242" s="147"/>
      <c r="AZ242" s="147"/>
      <c r="BA242" s="147"/>
      <c r="BB242" s="147"/>
      <c r="BC242" s="147"/>
      <c r="BD242" s="147"/>
      <c r="BE242" s="147"/>
      <c r="BF242" s="147"/>
      <c r="BG242" s="147"/>
      <c r="BH242" s="147"/>
      <c r="BI242" s="147"/>
      <c r="BJ242" s="147"/>
      <c r="BK242" s="147"/>
      <c r="BL242" s="147"/>
      <c r="BM242" s="147"/>
      <c r="BN242" s="147"/>
      <c r="BO242" s="1046"/>
      <c r="BP242" s="147"/>
      <c r="BQ242" s="147"/>
      <c r="BR242" s="147"/>
      <c r="BS242" s="147"/>
      <c r="BT242" s="147"/>
      <c r="BU242" s="147"/>
      <c r="BV242" s="147"/>
    </row>
    <row r="243" spans="1:74" s="18" customFormat="1" ht="16.350000000000001" customHeight="1">
      <c r="A243" s="2"/>
      <c r="B243" s="26"/>
      <c r="C243" s="1137"/>
      <c r="D243" s="1138"/>
      <c r="E243" s="1155"/>
      <c r="F243" s="1156"/>
      <c r="G243" s="1141"/>
      <c r="H243" s="1141"/>
      <c r="I243" s="1141"/>
      <c r="J243" s="1142"/>
      <c r="K243" s="1158" t="s">
        <v>297</v>
      </c>
      <c r="L243" s="1159"/>
      <c r="M243" s="1159"/>
      <c r="N243" s="1159"/>
      <c r="O243" s="1159"/>
      <c r="P243" s="1159"/>
      <c r="Q243" s="1159"/>
      <c r="R243" s="1159"/>
      <c r="S243" s="1159"/>
      <c r="T243" s="1159"/>
      <c r="U243" s="1159"/>
      <c r="V243" s="1159"/>
      <c r="W243" s="439"/>
      <c r="X243" s="439"/>
      <c r="Y243" s="439"/>
      <c r="Z243" s="439"/>
      <c r="AA243" s="439"/>
      <c r="AB243" s="1121"/>
      <c r="AC243" s="1121"/>
      <c r="AD243" s="1121"/>
      <c r="AE243" s="1121">
        <f>1-(1-AB242)*AE242</f>
        <v>0.97499999999999998</v>
      </c>
      <c r="AF243" s="1121"/>
      <c r="AG243" s="1125"/>
      <c r="AH243" s="1052"/>
      <c r="AI243" s="1053"/>
      <c r="AJ243" s="1053"/>
      <c r="AK243" s="1054"/>
      <c r="AL243" s="24"/>
      <c r="AM243" s="147"/>
      <c r="AN243" s="284"/>
      <c r="AO243" s="284"/>
      <c r="AP243" s="284"/>
      <c r="AQ243" s="284"/>
      <c r="AR243" s="284"/>
      <c r="AS243" s="284"/>
      <c r="AT243" s="147"/>
      <c r="AU243" s="147"/>
      <c r="AV243" s="147"/>
      <c r="AW243" s="147"/>
      <c r="AX243" s="147"/>
      <c r="AY243" s="147"/>
      <c r="AZ243" s="147"/>
      <c r="BA243" s="147"/>
      <c r="BB243" s="147"/>
      <c r="BC243" s="147"/>
      <c r="BD243" s="147"/>
      <c r="BE243" s="147"/>
      <c r="BF243" s="147"/>
      <c r="BG243" s="147"/>
      <c r="BH243" s="147"/>
      <c r="BI243" s="147"/>
      <c r="BJ243" s="147"/>
      <c r="BK243" s="147"/>
      <c r="BL243" s="147"/>
      <c r="BM243" s="147"/>
      <c r="BN243" s="147"/>
      <c r="BO243" s="1046"/>
      <c r="BP243" s="147"/>
      <c r="BQ243" s="147"/>
      <c r="BR243" s="147"/>
      <c r="BS243" s="147"/>
      <c r="BT243" s="147"/>
      <c r="BU243" s="147"/>
      <c r="BV243" s="147"/>
    </row>
    <row r="244" spans="1:74" s="20" customFormat="1" ht="16.350000000000001" customHeight="1">
      <c r="A244" s="2"/>
      <c r="B244" s="26"/>
      <c r="C244" s="1137"/>
      <c r="D244" s="1138"/>
      <c r="E244" s="1155" t="s">
        <v>652</v>
      </c>
      <c r="F244" s="1156"/>
      <c r="G244" s="1141" t="s">
        <v>660</v>
      </c>
      <c r="H244" s="585"/>
      <c r="I244" s="585"/>
      <c r="J244" s="1030"/>
      <c r="K244" s="621" t="s">
        <v>298</v>
      </c>
      <c r="L244" s="337"/>
      <c r="M244" s="337"/>
      <c r="N244" s="337"/>
      <c r="O244" s="337" t="s">
        <v>299</v>
      </c>
      <c r="P244" s="337"/>
      <c r="Q244" s="337"/>
      <c r="R244" s="337"/>
      <c r="S244" s="337" t="s">
        <v>300</v>
      </c>
      <c r="T244" s="337"/>
      <c r="U244" s="337"/>
      <c r="V244" s="337"/>
      <c r="W244" s="1148"/>
      <c r="X244" s="1148"/>
      <c r="Y244" s="1148"/>
      <c r="Z244" s="439" t="str">
        <f>IF(K245=AN244,"j1",IF(K245=AN245,"j2",IF(K245=AN246,"j3","NG")))</f>
        <v>j1</v>
      </c>
      <c r="AA244" s="439"/>
      <c r="AB244" s="1121">
        <f>IF(Z244="j1",1,IF(Z244="j2",0.9,IF(Z244="j3",0.8,"NG")))</f>
        <v>1</v>
      </c>
      <c r="AC244" s="1121"/>
      <c r="AD244" s="1121"/>
      <c r="AE244" s="317">
        <v>1</v>
      </c>
      <c r="AF244" s="317"/>
      <c r="AG244" s="1136"/>
      <c r="AH244" s="1052"/>
      <c r="AI244" s="1053"/>
      <c r="AJ244" s="1053"/>
      <c r="AK244" s="1054"/>
      <c r="AL244" s="24"/>
      <c r="AM244" s="149"/>
      <c r="AN244" s="31" t="s">
        <v>301</v>
      </c>
      <c r="AO244" s="31"/>
      <c r="AP244" s="31"/>
      <c r="AQ244" s="31"/>
      <c r="AR244" s="31"/>
      <c r="AS244" s="31"/>
      <c r="AT244" s="149"/>
      <c r="AU244" s="149"/>
      <c r="AV244" s="149"/>
      <c r="AW244" s="149"/>
      <c r="AX244" s="149"/>
      <c r="AY244" s="149"/>
      <c r="AZ244" s="149"/>
      <c r="BA244" s="149"/>
      <c r="BB244" s="149"/>
      <c r="BC244" s="149"/>
      <c r="BD244" s="149"/>
      <c r="BE244" s="149"/>
      <c r="BF244" s="149"/>
      <c r="BG244" s="149"/>
      <c r="BH244" s="149"/>
      <c r="BI244" s="149"/>
      <c r="BJ244" s="149"/>
      <c r="BK244" s="149"/>
      <c r="BL244" s="149"/>
      <c r="BM244" s="147"/>
      <c r="BN244" s="147"/>
      <c r="BO244" s="1046"/>
      <c r="BP244" s="149"/>
      <c r="BQ244" s="147"/>
      <c r="BR244" s="147"/>
      <c r="BS244" s="147"/>
      <c r="BT244" s="147"/>
      <c r="BU244" s="147"/>
      <c r="BV244" s="147"/>
    </row>
    <row r="245" spans="1:74" s="20" customFormat="1" ht="16.350000000000001" customHeight="1">
      <c r="A245" s="2"/>
      <c r="B245" s="26"/>
      <c r="C245" s="1137"/>
      <c r="D245" s="1138"/>
      <c r="E245" s="1155"/>
      <c r="F245" s="1156"/>
      <c r="G245" s="585"/>
      <c r="H245" s="585"/>
      <c r="I245" s="585"/>
      <c r="J245" s="1030"/>
      <c r="K245" s="1158" t="s">
        <v>302</v>
      </c>
      <c r="L245" s="1159"/>
      <c r="M245" s="1159"/>
      <c r="N245" s="1159"/>
      <c r="O245" s="1159"/>
      <c r="P245" s="1159"/>
      <c r="Q245" s="1159"/>
      <c r="R245" s="1159"/>
      <c r="S245" s="1159"/>
      <c r="T245" s="1159"/>
      <c r="U245" s="1159"/>
      <c r="V245" s="1159"/>
      <c r="W245" s="1148"/>
      <c r="X245" s="1148"/>
      <c r="Y245" s="1148"/>
      <c r="Z245" s="439"/>
      <c r="AA245" s="439"/>
      <c r="AB245" s="1121"/>
      <c r="AC245" s="1121"/>
      <c r="AD245" s="1121"/>
      <c r="AE245" s="1121">
        <f>1-(1-AB244)*AE244</f>
        <v>1</v>
      </c>
      <c r="AF245" s="1121"/>
      <c r="AG245" s="1125"/>
      <c r="AH245" s="1052"/>
      <c r="AI245" s="1053"/>
      <c r="AJ245" s="1053"/>
      <c r="AK245" s="1054"/>
      <c r="AL245" s="24"/>
      <c r="AM245" s="149"/>
      <c r="AN245" s="31" t="s">
        <v>303</v>
      </c>
      <c r="AO245" s="31"/>
      <c r="AP245" s="31"/>
      <c r="AQ245" s="31"/>
      <c r="AR245" s="31"/>
      <c r="AS245" s="31"/>
      <c r="AT245" s="149"/>
      <c r="AU245" s="149"/>
      <c r="AV245" s="149"/>
      <c r="AW245" s="149"/>
      <c r="AX245" s="149"/>
      <c r="AY245" s="149"/>
      <c r="AZ245" s="149"/>
      <c r="BA245" s="149"/>
      <c r="BB245" s="149"/>
      <c r="BC245" s="149"/>
      <c r="BD245" s="149"/>
      <c r="BE245" s="149"/>
      <c r="BF245" s="149"/>
      <c r="BG245" s="149"/>
      <c r="BH245" s="149"/>
      <c r="BI245" s="149"/>
      <c r="BJ245" s="149"/>
      <c r="BK245" s="149"/>
      <c r="BL245" s="149"/>
      <c r="BM245" s="147"/>
      <c r="BN245" s="147"/>
      <c r="BO245" s="1046"/>
      <c r="BP245" s="149"/>
      <c r="BQ245" s="147"/>
      <c r="BR245" s="147"/>
      <c r="BS245" s="147"/>
      <c r="BT245" s="147"/>
      <c r="BU245" s="147"/>
      <c r="BV245" s="147"/>
    </row>
    <row r="246" spans="1:74" s="18" customFormat="1" ht="16.350000000000001" customHeight="1">
      <c r="A246" s="2"/>
      <c r="B246" s="26"/>
      <c r="C246" s="1137"/>
      <c r="D246" s="1138"/>
      <c r="E246" s="1155" t="s">
        <v>304</v>
      </c>
      <c r="F246" s="1156"/>
      <c r="G246" s="585"/>
      <c r="H246" s="585"/>
      <c r="I246" s="585"/>
      <c r="J246" s="1030"/>
      <c r="K246" s="1076" t="s">
        <v>305</v>
      </c>
      <c r="L246" s="1058"/>
      <c r="M246" s="1058"/>
      <c r="N246" s="1058"/>
      <c r="O246" s="1058" t="s">
        <v>306</v>
      </c>
      <c r="P246" s="1058"/>
      <c r="Q246" s="1058"/>
      <c r="R246" s="1058"/>
      <c r="S246" s="1058" t="s">
        <v>307</v>
      </c>
      <c r="T246" s="1058"/>
      <c r="U246" s="1058"/>
      <c r="V246" s="1058"/>
      <c r="W246" s="1078"/>
      <c r="X246" s="1078"/>
      <c r="Y246" s="1078"/>
      <c r="Z246" s="1078"/>
      <c r="AA246" s="1078"/>
      <c r="AB246" s="1121"/>
      <c r="AC246" s="1121"/>
      <c r="AD246" s="1121"/>
      <c r="AE246" s="317"/>
      <c r="AF246" s="317"/>
      <c r="AG246" s="1136"/>
      <c r="AH246" s="1052"/>
      <c r="AI246" s="1053"/>
      <c r="AJ246" s="1053"/>
      <c r="AK246" s="1054"/>
      <c r="AL246" s="24"/>
      <c r="AM246" s="147"/>
      <c r="AN246" s="31" t="s">
        <v>308</v>
      </c>
      <c r="AO246" s="31"/>
      <c r="AP246" s="31"/>
      <c r="AQ246" s="31"/>
      <c r="AR246" s="31"/>
      <c r="AS246" s="31"/>
      <c r="AT246" s="147"/>
      <c r="AU246" s="147"/>
      <c r="AV246" s="147"/>
      <c r="AW246" s="147"/>
      <c r="AX246" s="147"/>
      <c r="AY246" s="147"/>
      <c r="AZ246" s="147"/>
      <c r="BA246" s="147"/>
      <c r="BB246" s="147"/>
      <c r="BC246" s="147"/>
      <c r="BD246" s="147"/>
      <c r="BE246" s="147"/>
      <c r="BF246" s="147"/>
      <c r="BG246" s="147"/>
      <c r="BH246" s="147"/>
      <c r="BI246" s="147"/>
      <c r="BJ246" s="147"/>
      <c r="BK246" s="147"/>
      <c r="BL246" s="147"/>
      <c r="BM246" s="147"/>
      <c r="BN246" s="147"/>
      <c r="BO246" s="1046"/>
      <c r="BP246" s="147"/>
      <c r="BQ246" s="147"/>
      <c r="BR246" s="147"/>
      <c r="BS246" s="147"/>
      <c r="BT246" s="147"/>
      <c r="BU246" s="147"/>
      <c r="BV246" s="147"/>
    </row>
    <row r="247" spans="1:74" s="18" customFormat="1" ht="16.350000000000001" customHeight="1">
      <c r="A247" s="2"/>
      <c r="B247" s="26"/>
      <c r="C247" s="1139"/>
      <c r="D247" s="1140"/>
      <c r="E247" s="1157"/>
      <c r="F247" s="1152"/>
      <c r="G247" s="1143"/>
      <c r="H247" s="1143"/>
      <c r="I247" s="1143"/>
      <c r="J247" s="1144"/>
      <c r="K247" s="1077"/>
      <c r="L247" s="1061"/>
      <c r="M247" s="1061"/>
      <c r="N247" s="1061"/>
      <c r="O247" s="1059"/>
      <c r="P247" s="1059"/>
      <c r="Q247" s="1059"/>
      <c r="R247" s="1059"/>
      <c r="S247" s="1061"/>
      <c r="T247" s="1061"/>
      <c r="U247" s="1061"/>
      <c r="V247" s="1061"/>
      <c r="W247" s="1079"/>
      <c r="X247" s="1079"/>
      <c r="Y247" s="1079"/>
      <c r="Z247" s="1079"/>
      <c r="AA247" s="1079"/>
      <c r="AB247" s="1123"/>
      <c r="AC247" s="1123"/>
      <c r="AD247" s="1123"/>
      <c r="AE247" s="1123">
        <v>1</v>
      </c>
      <c r="AF247" s="1123"/>
      <c r="AG247" s="1133"/>
      <c r="AH247" s="1055"/>
      <c r="AI247" s="1056"/>
      <c r="AJ247" s="1056"/>
      <c r="AK247" s="1057"/>
      <c r="AL247" s="24"/>
      <c r="AM247" s="147"/>
      <c r="AN247" s="31"/>
      <c r="AO247" s="31"/>
      <c r="AP247" s="31"/>
      <c r="AQ247" s="31"/>
      <c r="AR247" s="31"/>
      <c r="AS247" s="31"/>
      <c r="AT247" s="147"/>
      <c r="AU247" s="147"/>
      <c r="AV247" s="147"/>
      <c r="AW247" s="147"/>
      <c r="AX247" s="147"/>
      <c r="AY247" s="147"/>
      <c r="AZ247" s="147"/>
      <c r="BA247" s="147"/>
      <c r="BB247" s="147"/>
      <c r="BC247" s="147"/>
      <c r="BD247" s="147"/>
      <c r="BE247" s="147"/>
      <c r="BF247" s="147"/>
      <c r="BG247" s="147"/>
      <c r="BH247" s="147"/>
      <c r="BI247" s="147"/>
      <c r="BJ247" s="147"/>
      <c r="BK247" s="147"/>
      <c r="BL247" s="147"/>
      <c r="BM247" s="147"/>
      <c r="BN247" s="147"/>
      <c r="BO247" s="1046"/>
      <c r="BP247" s="147"/>
      <c r="BQ247" s="147"/>
      <c r="BR247" s="147"/>
      <c r="BS247" s="147"/>
      <c r="BT247" s="147"/>
      <c r="BU247" s="147"/>
      <c r="BV247" s="147"/>
    </row>
    <row r="248" spans="1:74" s="18" customFormat="1" ht="16.350000000000001" customHeight="1">
      <c r="A248" s="2"/>
      <c r="B248" s="26"/>
      <c r="C248" s="401" t="s">
        <v>309</v>
      </c>
      <c r="D248" s="402"/>
      <c r="E248" s="409" t="s">
        <v>310</v>
      </c>
      <c r="F248" s="410"/>
      <c r="G248" s="415" t="s">
        <v>311</v>
      </c>
      <c r="H248" s="416"/>
      <c r="I248" s="1090"/>
      <c r="J248" s="1091"/>
      <c r="K248" s="180" t="s">
        <v>312</v>
      </c>
      <c r="L248" s="181"/>
      <c r="M248" s="181"/>
      <c r="N248" s="181"/>
      <c r="O248" s="181"/>
      <c r="P248" s="181" t="s">
        <v>313</v>
      </c>
      <c r="Q248" s="181"/>
      <c r="R248" s="181"/>
      <c r="S248" s="181"/>
      <c r="T248" s="181"/>
      <c r="U248" s="181"/>
      <c r="V248" s="181" t="s">
        <v>314</v>
      </c>
      <c r="W248" s="181"/>
      <c r="X248" s="181"/>
      <c r="Y248" s="181"/>
      <c r="Z248" s="182"/>
      <c r="AA248" s="180" t="s">
        <v>315</v>
      </c>
      <c r="AB248" s="181"/>
      <c r="AC248" s="181"/>
      <c r="AD248" s="182"/>
      <c r="AE248" s="329" t="s">
        <v>661</v>
      </c>
      <c r="AF248" s="330"/>
      <c r="AG248" s="330"/>
      <c r="AH248" s="330"/>
      <c r="AI248" s="330"/>
      <c r="AJ248" s="330"/>
      <c r="AK248" s="331"/>
      <c r="AL248" s="24"/>
      <c r="BO248" s="117"/>
    </row>
    <row r="249" spans="1:74" s="18" customFormat="1" ht="16.350000000000001" customHeight="1">
      <c r="A249" s="2"/>
      <c r="B249" s="26"/>
      <c r="C249" s="401"/>
      <c r="D249" s="402"/>
      <c r="E249" s="411"/>
      <c r="F249" s="412"/>
      <c r="G249" s="417"/>
      <c r="H249" s="418"/>
      <c r="I249" s="1092"/>
      <c r="J249" s="1093"/>
      <c r="K249" s="343" t="s">
        <v>316</v>
      </c>
      <c r="L249" s="207"/>
      <c r="M249" s="207"/>
      <c r="N249" s="208"/>
      <c r="O249" s="343" t="s">
        <v>317</v>
      </c>
      <c r="P249" s="207"/>
      <c r="Q249" s="207"/>
      <c r="R249" s="207"/>
      <c r="S249" s="207"/>
      <c r="T249" s="208"/>
      <c r="U249" s="343" t="s">
        <v>318</v>
      </c>
      <c r="V249" s="207"/>
      <c r="W249" s="207"/>
      <c r="X249" s="207"/>
      <c r="Y249" s="207"/>
      <c r="Z249" s="208"/>
      <c r="AA249" s="343" t="s">
        <v>319</v>
      </c>
      <c r="AB249" s="207"/>
      <c r="AC249" s="207"/>
      <c r="AD249" s="208"/>
      <c r="AE249" s="332"/>
      <c r="AF249" s="333"/>
      <c r="AG249" s="333"/>
      <c r="AH249" s="333"/>
      <c r="AI249" s="333"/>
      <c r="AJ249" s="333"/>
      <c r="AK249" s="334"/>
      <c r="AL249" s="24"/>
      <c r="BO249" s="117"/>
    </row>
    <row r="250" spans="1:74" s="18" customFormat="1" ht="16.350000000000001" customHeight="1">
      <c r="A250" s="2"/>
      <c r="B250" s="26"/>
      <c r="C250" s="401"/>
      <c r="D250" s="402"/>
      <c r="E250" s="411"/>
      <c r="F250" s="412"/>
      <c r="G250" s="417"/>
      <c r="H250" s="418"/>
      <c r="I250" s="1092"/>
      <c r="J250" s="1093"/>
      <c r="K250" s="296" t="s">
        <v>320</v>
      </c>
      <c r="L250" s="194"/>
      <c r="M250" s="194"/>
      <c r="N250" s="195"/>
      <c r="O250" s="398" t="s">
        <v>321</v>
      </c>
      <c r="P250" s="311"/>
      <c r="Q250" s="311"/>
      <c r="R250" s="311" t="s">
        <v>322</v>
      </c>
      <c r="S250" s="311"/>
      <c r="T250" s="400"/>
      <c r="U250" s="398" t="s">
        <v>323</v>
      </c>
      <c r="V250" s="311"/>
      <c r="W250" s="311"/>
      <c r="X250" s="311" t="s">
        <v>324</v>
      </c>
      <c r="Y250" s="311" t="s">
        <v>325</v>
      </c>
      <c r="Z250" s="400"/>
      <c r="AA250" s="398" t="s">
        <v>326</v>
      </c>
      <c r="AB250" s="311"/>
      <c r="AC250" s="311" t="s">
        <v>327</v>
      </c>
      <c r="AD250" s="400"/>
      <c r="AE250" s="332"/>
      <c r="AF250" s="333"/>
      <c r="AG250" s="333"/>
      <c r="AH250" s="333"/>
      <c r="AI250" s="333"/>
      <c r="AJ250" s="333"/>
      <c r="AK250" s="334"/>
      <c r="AL250" s="24"/>
      <c r="BO250" s="117"/>
    </row>
    <row r="251" spans="1:74" s="18" customFormat="1" ht="16.350000000000001" customHeight="1">
      <c r="A251" s="2"/>
      <c r="B251" s="26"/>
      <c r="C251" s="401"/>
      <c r="D251" s="402"/>
      <c r="E251" s="411"/>
      <c r="F251" s="412"/>
      <c r="G251" s="417"/>
      <c r="H251" s="418"/>
      <c r="I251" s="1094" t="s">
        <v>328</v>
      </c>
      <c r="J251" s="1094"/>
      <c r="K251" s="433">
        <f>K253</f>
        <v>45.734999999999999</v>
      </c>
      <c r="L251" s="433"/>
      <c r="M251" s="434"/>
      <c r="N251" s="155"/>
      <c r="O251" s="1082">
        <v>11.32</v>
      </c>
      <c r="P251" s="1083"/>
      <c r="Q251" s="151"/>
      <c r="R251" s="1084">
        <v>24.41</v>
      </c>
      <c r="S251" s="1084"/>
      <c r="T251" s="152"/>
      <c r="U251" s="1085">
        <f>IF(O251="","",ABS(O251-P252))</f>
        <v>2.3000000000000007</v>
      </c>
      <c r="V251" s="440"/>
      <c r="W251" s="151"/>
      <c r="X251" s="440">
        <f>IF(R251="","",ABS(R251-S252))</f>
        <v>2.3300000000000018</v>
      </c>
      <c r="Y251" s="440"/>
      <c r="Z251" s="152"/>
      <c r="AA251" s="1062">
        <f>IF(V252="","",IF(V252&lt;=0.1,1,IF(V252&gt;0.15,0.8,0.9)))</f>
        <v>1</v>
      </c>
      <c r="AB251" s="1063"/>
      <c r="AC251" s="1066">
        <f>IF(Y252="","",IF(Y252&lt;=0.1,1,IF(Y252&gt;0.15,0.8,0.9)))</f>
        <v>1</v>
      </c>
      <c r="AD251" s="1067"/>
      <c r="AE251" s="384"/>
      <c r="AF251" s="385"/>
      <c r="AG251" s="385"/>
      <c r="AH251" s="385"/>
      <c r="AI251" s="385"/>
      <c r="AJ251" s="385"/>
      <c r="AK251" s="386"/>
      <c r="AL251" s="24"/>
      <c r="BO251" s="117"/>
    </row>
    <row r="252" spans="1:74" s="18" customFormat="1" ht="16.350000000000001" customHeight="1">
      <c r="A252" s="2"/>
      <c r="B252" s="26"/>
      <c r="C252" s="401"/>
      <c r="D252" s="402"/>
      <c r="E252" s="411"/>
      <c r="F252" s="412"/>
      <c r="G252" s="417"/>
      <c r="H252" s="418"/>
      <c r="I252" s="1094"/>
      <c r="J252" s="1094"/>
      <c r="K252" s="146"/>
      <c r="L252" s="1070">
        <f>L254</f>
        <v>17.138000000000002</v>
      </c>
      <c r="M252" s="1071"/>
      <c r="N252" s="1072"/>
      <c r="O252" s="153"/>
      <c r="P252" s="1080">
        <v>9.02</v>
      </c>
      <c r="Q252" s="1081"/>
      <c r="R252" s="154"/>
      <c r="S252" s="1073">
        <v>22.08</v>
      </c>
      <c r="T252" s="1074"/>
      <c r="U252" s="153"/>
      <c r="V252" s="1075">
        <f>IF(U251="","",U251/(K251^2+L252^2)^0.5)</f>
        <v>4.7091997581164342E-2</v>
      </c>
      <c r="W252" s="1075"/>
      <c r="X252" s="154"/>
      <c r="Y252" s="1075">
        <f>IF(X251="","",X251/(K251^2+L252^2)^0.5)</f>
        <v>4.7706241027875206E-2</v>
      </c>
      <c r="Z252" s="1075"/>
      <c r="AA252" s="1064"/>
      <c r="AB252" s="1065"/>
      <c r="AC252" s="1068"/>
      <c r="AD252" s="1069"/>
      <c r="AE252" s="323"/>
      <c r="AF252" s="324"/>
      <c r="AG252" s="324"/>
      <c r="AH252" s="324"/>
      <c r="AI252" s="324"/>
      <c r="AJ252" s="324"/>
      <c r="AK252" s="325"/>
      <c r="AL252" s="24"/>
      <c r="BO252" s="117"/>
    </row>
    <row r="253" spans="1:74" s="18" customFormat="1" ht="16.350000000000001" customHeight="1">
      <c r="A253" s="2"/>
      <c r="B253" s="26"/>
      <c r="C253" s="401"/>
      <c r="D253" s="402"/>
      <c r="E253" s="411"/>
      <c r="F253" s="412"/>
      <c r="G253" s="417"/>
      <c r="H253" s="418"/>
      <c r="I253" s="1094" t="s">
        <v>65</v>
      </c>
      <c r="J253" s="1094"/>
      <c r="K253" s="433">
        <f>K255</f>
        <v>45.734999999999999</v>
      </c>
      <c r="L253" s="433"/>
      <c r="M253" s="434"/>
      <c r="N253" s="155"/>
      <c r="O253" s="1082">
        <v>10.68</v>
      </c>
      <c r="P253" s="1083"/>
      <c r="Q253" s="151"/>
      <c r="R253" s="1084">
        <v>23.23</v>
      </c>
      <c r="S253" s="1084"/>
      <c r="T253" s="152"/>
      <c r="U253" s="1085">
        <f>IF(O253="","",ABS(O253-P254))</f>
        <v>1.7199999999999989</v>
      </c>
      <c r="V253" s="440"/>
      <c r="W253" s="151"/>
      <c r="X253" s="440">
        <f>IF(R253="","",ABS(R253-S254))</f>
        <v>0.60000000000000142</v>
      </c>
      <c r="Y253" s="440"/>
      <c r="Z253" s="152"/>
      <c r="AA253" s="1062">
        <f>IF(V254="","",IF(V254&lt;=0.1,1,IF(V254&gt;0.15,0.8,0.9)))</f>
        <v>1</v>
      </c>
      <c r="AB253" s="1063"/>
      <c r="AC253" s="1066">
        <f>IF(Y254="","",IF(Y254&lt;=0.1,1,IF(Y254&gt;0.15,0.8,0.9)))</f>
        <v>1</v>
      </c>
      <c r="AD253" s="1067"/>
      <c r="AE253" s="323"/>
      <c r="AF253" s="324"/>
      <c r="AG253" s="324"/>
      <c r="AH253" s="324"/>
      <c r="AI253" s="324"/>
      <c r="AJ253" s="324"/>
      <c r="AK253" s="325"/>
      <c r="AL253" s="24"/>
      <c r="BO253" s="117"/>
    </row>
    <row r="254" spans="1:74" s="18" customFormat="1" ht="16.350000000000001" customHeight="1">
      <c r="A254" s="2"/>
      <c r="B254" s="26"/>
      <c r="C254" s="401"/>
      <c r="D254" s="402"/>
      <c r="E254" s="411"/>
      <c r="F254" s="412"/>
      <c r="G254" s="417"/>
      <c r="H254" s="418"/>
      <c r="I254" s="1094"/>
      <c r="J254" s="1094"/>
      <c r="K254" s="146"/>
      <c r="L254" s="1070">
        <f>L256</f>
        <v>17.138000000000002</v>
      </c>
      <c r="M254" s="1071"/>
      <c r="N254" s="1072"/>
      <c r="O254" s="153"/>
      <c r="P254" s="1073">
        <v>8.9600000000000009</v>
      </c>
      <c r="Q254" s="1073"/>
      <c r="R254" s="154"/>
      <c r="S254" s="1073">
        <v>22.63</v>
      </c>
      <c r="T254" s="1074"/>
      <c r="U254" s="153"/>
      <c r="V254" s="1075">
        <f>IF(U253="","",U253/(K253^2+L254^2)^0.5)</f>
        <v>3.5216624278088082E-2</v>
      </c>
      <c r="W254" s="1075"/>
      <c r="X254" s="154"/>
      <c r="Y254" s="1075">
        <f>IF(X253="","",X253/(K253^2+L254^2)^0.5)</f>
        <v>1.2284868934216811E-2</v>
      </c>
      <c r="Z254" s="1075"/>
      <c r="AA254" s="1064"/>
      <c r="AB254" s="1065"/>
      <c r="AC254" s="1068"/>
      <c r="AD254" s="1069"/>
      <c r="AE254" s="323"/>
      <c r="AF254" s="324"/>
      <c r="AG254" s="324"/>
      <c r="AH254" s="324"/>
      <c r="AI254" s="324"/>
      <c r="AJ254" s="324"/>
      <c r="AK254" s="325"/>
      <c r="AL254" s="24"/>
      <c r="BO254" s="117"/>
    </row>
    <row r="255" spans="1:74" s="18" customFormat="1" ht="16.350000000000001" customHeight="1">
      <c r="A255" s="2"/>
      <c r="B255" s="26"/>
      <c r="C255" s="401"/>
      <c r="D255" s="402"/>
      <c r="E255" s="411"/>
      <c r="F255" s="412"/>
      <c r="G255" s="417"/>
      <c r="H255" s="418"/>
      <c r="I255" s="1094" t="s">
        <v>64</v>
      </c>
      <c r="J255" s="1094"/>
      <c r="K255" s="433">
        <f>K257</f>
        <v>45.734999999999999</v>
      </c>
      <c r="L255" s="433"/>
      <c r="M255" s="434"/>
      <c r="N255" s="155"/>
      <c r="O255" s="1095">
        <v>10.4</v>
      </c>
      <c r="P255" s="1084"/>
      <c r="Q255" s="151"/>
      <c r="R255" s="1084">
        <v>22.28</v>
      </c>
      <c r="S255" s="1084"/>
      <c r="T255" s="152"/>
      <c r="U255" s="1085">
        <f>IF(O255="","",ABS(O255-P256))</f>
        <v>1.4299999999999997</v>
      </c>
      <c r="V255" s="440"/>
      <c r="W255" s="151"/>
      <c r="X255" s="440">
        <f>IF(R255="","",ABS(R255-S256))</f>
        <v>0.16000000000000014</v>
      </c>
      <c r="Y255" s="440"/>
      <c r="Z255" s="152"/>
      <c r="AA255" s="1062">
        <f>IF(V256="","",IF(V256&lt;=0.1,1,IF(V256&gt;0.15,0.8,0.9)))</f>
        <v>1</v>
      </c>
      <c r="AB255" s="1063"/>
      <c r="AC255" s="1066">
        <f>IF(Y256="","",IF(Y256&lt;=0.1,1,IF(Y256&gt;0.15,0.8,0.9)))</f>
        <v>1</v>
      </c>
      <c r="AD255" s="1067"/>
      <c r="AE255" s="323"/>
      <c r="AF255" s="324"/>
      <c r="AG255" s="324"/>
      <c r="AH255" s="324"/>
      <c r="AI255" s="324"/>
      <c r="AJ255" s="324"/>
      <c r="AK255" s="325"/>
      <c r="AL255" s="24"/>
      <c r="BO255" s="117"/>
    </row>
    <row r="256" spans="1:74" s="18" customFormat="1" ht="16.350000000000001" customHeight="1">
      <c r="A256" s="2"/>
      <c r="B256" s="26"/>
      <c r="C256" s="401"/>
      <c r="D256" s="402"/>
      <c r="E256" s="411"/>
      <c r="F256" s="412"/>
      <c r="G256" s="417"/>
      <c r="H256" s="418"/>
      <c r="I256" s="1094"/>
      <c r="J256" s="1094"/>
      <c r="K256" s="146"/>
      <c r="L256" s="1070">
        <f>L258</f>
        <v>17.138000000000002</v>
      </c>
      <c r="M256" s="1071"/>
      <c r="N256" s="1072"/>
      <c r="O256" s="153"/>
      <c r="P256" s="1073">
        <v>8.9700000000000006</v>
      </c>
      <c r="Q256" s="1073"/>
      <c r="R256" s="154"/>
      <c r="S256" s="1073">
        <v>22.44</v>
      </c>
      <c r="T256" s="1074"/>
      <c r="U256" s="153"/>
      <c r="V256" s="1075">
        <f>IF(U255="","",U255/(K255^2+L256^2)^0.5)</f>
        <v>2.927893762654999E-2</v>
      </c>
      <c r="W256" s="1075"/>
      <c r="X256" s="154"/>
      <c r="Y256" s="1075">
        <f>IF(X255="","",X255/(K255^2+L256^2)^0.5)</f>
        <v>3.275965049124478E-3</v>
      </c>
      <c r="Z256" s="1075"/>
      <c r="AA256" s="1064"/>
      <c r="AB256" s="1065"/>
      <c r="AC256" s="1068"/>
      <c r="AD256" s="1069"/>
      <c r="AE256" s="323"/>
      <c r="AF256" s="324"/>
      <c r="AG256" s="324"/>
      <c r="AH256" s="324"/>
      <c r="AI256" s="324"/>
      <c r="AJ256" s="324"/>
      <c r="AK256" s="325"/>
      <c r="AL256" s="24"/>
      <c r="BO256" s="117"/>
    </row>
    <row r="257" spans="1:67" s="18" customFormat="1" ht="16.350000000000001" customHeight="1">
      <c r="A257" s="2"/>
      <c r="B257" s="26"/>
      <c r="C257" s="401"/>
      <c r="D257" s="402"/>
      <c r="E257" s="411"/>
      <c r="F257" s="412"/>
      <c r="G257" s="417"/>
      <c r="H257" s="418"/>
      <c r="I257" s="1094" t="s">
        <v>63</v>
      </c>
      <c r="J257" s="1094"/>
      <c r="K257" s="433">
        <f>K259</f>
        <v>45.734999999999999</v>
      </c>
      <c r="L257" s="433"/>
      <c r="M257" s="434"/>
      <c r="N257" s="155"/>
      <c r="O257" s="1095">
        <v>10.34</v>
      </c>
      <c r="P257" s="1084"/>
      <c r="Q257" s="151"/>
      <c r="R257" s="1084">
        <v>22.67</v>
      </c>
      <c r="S257" s="1084"/>
      <c r="T257" s="152"/>
      <c r="U257" s="1085">
        <f>IF(O257="","",ABS(O257-P258))</f>
        <v>1.3699999999999992</v>
      </c>
      <c r="V257" s="440"/>
      <c r="W257" s="151"/>
      <c r="X257" s="440">
        <f>IF(R257="","",ABS(R257-S258))</f>
        <v>0.34000000000000341</v>
      </c>
      <c r="Y257" s="440"/>
      <c r="Z257" s="152"/>
      <c r="AA257" s="1062">
        <f>IF(V258="","",IF(V258&lt;=0.1,1,IF(V258&gt;0.15,0.8,0.9)))</f>
        <v>1</v>
      </c>
      <c r="AB257" s="1063"/>
      <c r="AC257" s="1066">
        <f>IF(Y258="","",IF(Y258&lt;=0.1,1,IF(Y258&gt;0.15,0.8,0.9)))</f>
        <v>1</v>
      </c>
      <c r="AD257" s="1067"/>
      <c r="AE257" s="323"/>
      <c r="AF257" s="324"/>
      <c r="AG257" s="324"/>
      <c r="AH257" s="324"/>
      <c r="AI257" s="324"/>
      <c r="AJ257" s="324"/>
      <c r="AK257" s="325"/>
      <c r="AL257" s="24"/>
      <c r="BO257" s="117"/>
    </row>
    <row r="258" spans="1:67" s="18" customFormat="1" ht="16.350000000000001" customHeight="1">
      <c r="A258" s="2"/>
      <c r="B258" s="26"/>
      <c r="C258" s="401"/>
      <c r="D258" s="402"/>
      <c r="E258" s="411"/>
      <c r="F258" s="412"/>
      <c r="G258" s="417"/>
      <c r="H258" s="418"/>
      <c r="I258" s="1094"/>
      <c r="J258" s="1094"/>
      <c r="K258" s="146"/>
      <c r="L258" s="1070">
        <f>L260</f>
        <v>17.138000000000002</v>
      </c>
      <c r="M258" s="1071"/>
      <c r="N258" s="1072"/>
      <c r="O258" s="153"/>
      <c r="P258" s="1073">
        <v>8.9700000000000006</v>
      </c>
      <c r="Q258" s="1073"/>
      <c r="R258" s="154"/>
      <c r="S258" s="1073">
        <v>22.33</v>
      </c>
      <c r="T258" s="1074"/>
      <c r="U258" s="153"/>
      <c r="V258" s="1075">
        <f>IF(U257="","",U257/(K257^2+L258^2)^0.5)</f>
        <v>2.8050450733128299E-2</v>
      </c>
      <c r="W258" s="1075"/>
      <c r="X258" s="154"/>
      <c r="Y258" s="1075">
        <f>IF(X257="","",X257/(K257^2+L258^2)^0.5)</f>
        <v>6.9614257293895794E-3</v>
      </c>
      <c r="Z258" s="1075"/>
      <c r="AA258" s="1064"/>
      <c r="AB258" s="1065"/>
      <c r="AC258" s="1068"/>
      <c r="AD258" s="1069"/>
      <c r="AE258" s="323"/>
      <c r="AF258" s="324"/>
      <c r="AG258" s="324"/>
      <c r="AH258" s="324"/>
      <c r="AI258" s="324"/>
      <c r="AJ258" s="324"/>
      <c r="AK258" s="325"/>
      <c r="AL258" s="24"/>
      <c r="BO258" s="117"/>
    </row>
    <row r="259" spans="1:67" s="18" customFormat="1" ht="16.350000000000001" customHeight="1">
      <c r="A259" s="2"/>
      <c r="B259" s="26"/>
      <c r="C259" s="401"/>
      <c r="D259" s="402"/>
      <c r="E259" s="411"/>
      <c r="F259" s="412"/>
      <c r="G259" s="417"/>
      <c r="H259" s="418"/>
      <c r="I259" s="1094" t="s">
        <v>62</v>
      </c>
      <c r="J259" s="1094"/>
      <c r="K259" s="433">
        <v>45.734999999999999</v>
      </c>
      <c r="L259" s="433"/>
      <c r="M259" s="434"/>
      <c r="N259" s="155"/>
      <c r="O259" s="1095">
        <v>10.14</v>
      </c>
      <c r="P259" s="1084"/>
      <c r="Q259" s="151"/>
      <c r="R259" s="1084">
        <v>22.46</v>
      </c>
      <c r="S259" s="1084"/>
      <c r="T259" s="152"/>
      <c r="U259" s="1085">
        <f>IF(O259="","",ABS(O259-P260))</f>
        <v>1.2599999999999998</v>
      </c>
      <c r="V259" s="440"/>
      <c r="W259" s="151"/>
      <c r="X259" s="440">
        <f>IF(R259="","",ABS(R259-S260))</f>
        <v>0.19999999999999929</v>
      </c>
      <c r="Y259" s="440"/>
      <c r="Z259" s="152"/>
      <c r="AA259" s="1097">
        <f>IF(V260="","",IF(V260&lt;=0.1,1,IF(V260&gt;0.15,0.8,0.9)))</f>
        <v>1</v>
      </c>
      <c r="AB259" s="1066"/>
      <c r="AC259" s="1066">
        <f>IF(Y260="","",IF(Y260&lt;=0.1,1,IF(Y260&gt;0.15,0.8,0.9)))</f>
        <v>1</v>
      </c>
      <c r="AD259" s="1067"/>
      <c r="AE259" s="323"/>
      <c r="AF259" s="324"/>
      <c r="AG259" s="324"/>
      <c r="AH259" s="324"/>
      <c r="AI259" s="324"/>
      <c r="AJ259" s="324"/>
      <c r="AK259" s="325"/>
      <c r="AL259" s="24"/>
      <c r="BO259" s="117"/>
    </row>
    <row r="260" spans="1:67" s="18" customFormat="1" ht="16.350000000000001" customHeight="1">
      <c r="A260" s="2"/>
      <c r="B260" s="26"/>
      <c r="C260" s="401"/>
      <c r="D260" s="402"/>
      <c r="E260" s="411"/>
      <c r="F260" s="412"/>
      <c r="G260" s="417"/>
      <c r="H260" s="418"/>
      <c r="I260" s="1094"/>
      <c r="J260" s="1094"/>
      <c r="K260" s="146"/>
      <c r="L260" s="1070">
        <v>17.138000000000002</v>
      </c>
      <c r="M260" s="1071"/>
      <c r="N260" s="1072"/>
      <c r="O260" s="153"/>
      <c r="P260" s="1073">
        <v>8.8800000000000008</v>
      </c>
      <c r="Q260" s="1073"/>
      <c r="R260" s="154"/>
      <c r="S260" s="1073">
        <v>22.26</v>
      </c>
      <c r="T260" s="1074"/>
      <c r="U260" s="153"/>
      <c r="V260" s="1075">
        <f>IF(U259="","",U259/(K259^2+L260^2)^0.5)</f>
        <v>2.5798224761855237E-2</v>
      </c>
      <c r="W260" s="1075"/>
      <c r="X260" s="154"/>
      <c r="Y260" s="1075">
        <f>IF(X259="","",X259/(K259^2+L260^2)^0.5)</f>
        <v>4.0949563114055787E-3</v>
      </c>
      <c r="Z260" s="1075"/>
      <c r="AA260" s="1098"/>
      <c r="AB260" s="1068"/>
      <c r="AC260" s="1068"/>
      <c r="AD260" s="1069"/>
      <c r="AE260" s="326"/>
      <c r="AF260" s="327"/>
      <c r="AG260" s="327"/>
      <c r="AH260" s="327"/>
      <c r="AI260" s="327"/>
      <c r="AJ260" s="327"/>
      <c r="AK260" s="328"/>
      <c r="AL260" s="24"/>
    </row>
    <row r="261" spans="1:67" s="18" customFormat="1" ht="16.350000000000001" customHeight="1">
      <c r="A261" s="2"/>
      <c r="B261" s="26"/>
      <c r="C261" s="401"/>
      <c r="D261" s="402"/>
      <c r="E261" s="413"/>
      <c r="F261" s="414"/>
      <c r="G261" s="419"/>
      <c r="H261" s="420"/>
      <c r="I261" s="180" t="s">
        <v>329</v>
      </c>
      <c r="J261" s="181"/>
      <c r="K261" s="181"/>
      <c r="L261" s="181"/>
      <c r="M261" s="181"/>
      <c r="N261" s="181"/>
      <c r="O261" s="181"/>
      <c r="P261" s="181"/>
      <c r="Q261" s="181"/>
      <c r="R261" s="181"/>
      <c r="S261" s="181"/>
      <c r="T261" s="181"/>
      <c r="U261" s="181"/>
      <c r="V261" s="181"/>
      <c r="W261" s="181"/>
      <c r="X261" s="181"/>
      <c r="Y261" s="181"/>
      <c r="Z261" s="181"/>
      <c r="AA261" s="181"/>
      <c r="AB261" s="181"/>
      <c r="AC261" s="181"/>
      <c r="AD261" s="181"/>
      <c r="AE261" s="181"/>
      <c r="AF261" s="181"/>
      <c r="AG261" s="181"/>
      <c r="AH261" s="181"/>
      <c r="AI261" s="181"/>
      <c r="AJ261" s="181"/>
      <c r="AK261" s="380"/>
      <c r="AL261" s="24"/>
    </row>
    <row r="262" spans="1:67" s="18" customFormat="1" ht="16.350000000000001" customHeight="1">
      <c r="A262" s="2"/>
      <c r="B262" s="26"/>
      <c r="C262" s="401" t="s">
        <v>330</v>
      </c>
      <c r="D262" s="402"/>
      <c r="E262" s="405" t="s">
        <v>331</v>
      </c>
      <c r="F262" s="406"/>
      <c r="G262" s="421" t="s">
        <v>332</v>
      </c>
      <c r="H262" s="422"/>
      <c r="I262" s="425"/>
      <c r="J262" s="425"/>
      <c r="K262" s="180" t="s">
        <v>333</v>
      </c>
      <c r="L262" s="181"/>
      <c r="M262" s="181"/>
      <c r="N262" s="181"/>
      <c r="O262" s="181"/>
      <c r="P262" s="181" t="s">
        <v>334</v>
      </c>
      <c r="Q262" s="181"/>
      <c r="R262" s="181"/>
      <c r="S262" s="181"/>
      <c r="T262" s="181"/>
      <c r="U262" s="181" t="s">
        <v>335</v>
      </c>
      <c r="V262" s="181"/>
      <c r="W262" s="181"/>
      <c r="X262" s="181"/>
      <c r="Y262" s="182"/>
      <c r="Z262" s="360" t="s">
        <v>315</v>
      </c>
      <c r="AA262" s="360"/>
      <c r="AB262" s="360"/>
      <c r="AC262" s="360"/>
      <c r="AD262" s="360"/>
      <c r="AE262" s="360"/>
      <c r="AF262" s="266" t="s">
        <v>336</v>
      </c>
      <c r="AG262" s="267"/>
      <c r="AH262" s="267"/>
      <c r="AI262" s="267"/>
      <c r="AJ262" s="267"/>
      <c r="AK262" s="268"/>
      <c r="AL262" s="24"/>
    </row>
    <row r="263" spans="1:67" s="18" customFormat="1" ht="16.350000000000001" customHeight="1">
      <c r="A263" s="2"/>
      <c r="B263" s="26"/>
      <c r="C263" s="401"/>
      <c r="D263" s="402"/>
      <c r="E263" s="405"/>
      <c r="F263" s="406"/>
      <c r="G263" s="421"/>
      <c r="H263" s="422"/>
      <c r="I263" s="425"/>
      <c r="J263" s="425"/>
      <c r="K263" s="343" t="s">
        <v>337</v>
      </c>
      <c r="L263" s="207"/>
      <c r="M263" s="207"/>
      <c r="N263" s="207"/>
      <c r="O263" s="207"/>
      <c r="P263" s="208"/>
      <c r="Q263" s="360" t="s">
        <v>338</v>
      </c>
      <c r="R263" s="360"/>
      <c r="S263" s="360"/>
      <c r="T263" s="343" t="s">
        <v>339</v>
      </c>
      <c r="U263" s="207"/>
      <c r="V263" s="207"/>
      <c r="W263" s="207"/>
      <c r="X263" s="207"/>
      <c r="Y263" s="208"/>
      <c r="Z263" s="343" t="s">
        <v>340</v>
      </c>
      <c r="AA263" s="207"/>
      <c r="AB263" s="207"/>
      <c r="AC263" s="207"/>
      <c r="AD263" s="207"/>
      <c r="AE263" s="208"/>
      <c r="AF263" s="341" t="s">
        <v>668</v>
      </c>
      <c r="AG263" s="304"/>
      <c r="AH263" s="304"/>
      <c r="AI263" s="304"/>
      <c r="AJ263" s="304"/>
      <c r="AK263" s="305"/>
      <c r="AL263" s="24"/>
    </row>
    <row r="264" spans="1:67" s="18" customFormat="1" ht="16.350000000000001" customHeight="1">
      <c r="A264" s="2"/>
      <c r="B264" s="26"/>
      <c r="C264" s="401"/>
      <c r="D264" s="402"/>
      <c r="E264" s="405"/>
      <c r="F264" s="406"/>
      <c r="G264" s="421"/>
      <c r="H264" s="422"/>
      <c r="I264" s="425"/>
      <c r="J264" s="425"/>
      <c r="K264" s="296" t="s">
        <v>341</v>
      </c>
      <c r="L264" s="194"/>
      <c r="M264" s="194"/>
      <c r="N264" s="193" t="s">
        <v>342</v>
      </c>
      <c r="O264" s="194"/>
      <c r="P264" s="195"/>
      <c r="Q264" s="360"/>
      <c r="R264" s="360"/>
      <c r="S264" s="360"/>
      <c r="T264" s="398" t="s">
        <v>325</v>
      </c>
      <c r="U264" s="311"/>
      <c r="V264" s="311"/>
      <c r="W264" s="311" t="s">
        <v>342</v>
      </c>
      <c r="X264" s="311"/>
      <c r="Y264" s="193"/>
      <c r="Z264" s="398" t="s">
        <v>343</v>
      </c>
      <c r="AA264" s="311"/>
      <c r="AB264" s="311"/>
      <c r="AC264" s="311" t="s">
        <v>344</v>
      </c>
      <c r="AD264" s="311"/>
      <c r="AE264" s="400"/>
      <c r="AF264" s="341" t="s">
        <v>325</v>
      </c>
      <c r="AG264" s="304"/>
      <c r="AH264" s="342"/>
      <c r="AI264" s="303" t="s">
        <v>345</v>
      </c>
      <c r="AJ264" s="304"/>
      <c r="AK264" s="305"/>
      <c r="AL264" s="24"/>
    </row>
    <row r="265" spans="1:67" s="18" customFormat="1" ht="20.100000000000001" customHeight="1">
      <c r="A265" s="2"/>
      <c r="B265" s="26"/>
      <c r="C265" s="401"/>
      <c r="D265" s="402"/>
      <c r="E265" s="405"/>
      <c r="F265" s="406"/>
      <c r="G265" s="421"/>
      <c r="H265" s="422"/>
      <c r="I265" s="426" t="s">
        <v>66</v>
      </c>
      <c r="J265" s="426"/>
      <c r="K265" s="297">
        <v>5.0999999999999997E-2</v>
      </c>
      <c r="L265" s="298"/>
      <c r="M265" s="298"/>
      <c r="N265" s="299">
        <v>9.1999999999999998E-2</v>
      </c>
      <c r="O265" s="298"/>
      <c r="P265" s="300"/>
      <c r="Q265" s="306">
        <f>IF(N265="","",2)</f>
        <v>2</v>
      </c>
      <c r="R265" s="307"/>
      <c r="S265" s="308"/>
      <c r="T265" s="309">
        <f>IF(K265="","",K266/K265*$Q265)</f>
        <v>1.1372549019607845</v>
      </c>
      <c r="U265" s="310"/>
      <c r="V265" s="310"/>
      <c r="W265" s="310">
        <f>IF(N265="","",N266/N265*$Q265)</f>
        <v>1.1086956521739131</v>
      </c>
      <c r="X265" s="310"/>
      <c r="Y265" s="312"/>
      <c r="Z265" s="399">
        <f>IF(T265="","",IF(T265&lt;=1.3,1,IF(T265&gt;1.7,0.8,0.9)))</f>
        <v>1</v>
      </c>
      <c r="AA265" s="358"/>
      <c r="AB265" s="358"/>
      <c r="AC265" s="358">
        <f>IF(W265="","",IF(W265&lt;=1.3,1,IF(W265&gt;1.7,0.8,0.9)))</f>
        <v>1</v>
      </c>
      <c r="AD265" s="358"/>
      <c r="AE265" s="359"/>
      <c r="AF265" s="301">
        <f>IF($Q265="","",$AH$242*AA251*Z265)</f>
        <v>0.95</v>
      </c>
      <c r="AG265" s="294"/>
      <c r="AH265" s="302"/>
      <c r="AI265" s="293">
        <f>IF($Q265="","",$AH$242*AC251*AC265)</f>
        <v>0.95</v>
      </c>
      <c r="AJ265" s="294"/>
      <c r="AK265" s="295"/>
      <c r="AL265" s="24"/>
    </row>
    <row r="266" spans="1:67" s="18" customFormat="1" ht="20.100000000000001" customHeight="1">
      <c r="A266" s="2"/>
      <c r="B266" s="26"/>
      <c r="C266" s="401"/>
      <c r="D266" s="402"/>
      <c r="E266" s="405"/>
      <c r="F266" s="406"/>
      <c r="G266" s="421"/>
      <c r="H266" s="422"/>
      <c r="I266" s="426" t="s">
        <v>65</v>
      </c>
      <c r="J266" s="426"/>
      <c r="K266" s="297">
        <v>2.9000000000000001E-2</v>
      </c>
      <c r="L266" s="298"/>
      <c r="M266" s="298"/>
      <c r="N266" s="299">
        <v>5.0999999999999997E-2</v>
      </c>
      <c r="O266" s="298"/>
      <c r="P266" s="300"/>
      <c r="Q266" s="306">
        <f>IF(N266="","",IF(N265="",2,(COUNTA(N265:P266)-1)/COUNTA(N265:P266)))</f>
        <v>0.5</v>
      </c>
      <c r="R266" s="307"/>
      <c r="S266" s="308"/>
      <c r="T266" s="309">
        <f>IF(K266="","",IF(K265="",K267/K266*$Q266,MAX(K267/K266*$Q266,K265/K266*$Q266)))</f>
        <v>0.87931034482758608</v>
      </c>
      <c r="U266" s="310"/>
      <c r="V266" s="310"/>
      <c r="W266" s="310">
        <f>IF(N266="","",IF(N265="",N267/N266*$Q266,MAX(N267/N266*$Q266,N265/N266*$Q266)))</f>
        <v>0.90196078431372551</v>
      </c>
      <c r="X266" s="310"/>
      <c r="Y266" s="312"/>
      <c r="Z266" s="399">
        <f>IF(T266="","",IF(T266&lt;=1.3,1,IF(T266&gt;1.7,0.8,0.9)))</f>
        <v>1</v>
      </c>
      <c r="AA266" s="358"/>
      <c r="AB266" s="358"/>
      <c r="AC266" s="358">
        <f>IF(W266="","",IF(W266&lt;=1.3,1,IF(W266&gt;1.7,0.8,0.9)))</f>
        <v>1</v>
      </c>
      <c r="AD266" s="358"/>
      <c r="AE266" s="359"/>
      <c r="AF266" s="301">
        <f>IF($Q266="","",$AH$242*AA253*Z266)</f>
        <v>0.95</v>
      </c>
      <c r="AG266" s="294"/>
      <c r="AH266" s="302"/>
      <c r="AI266" s="293">
        <f>IF($Q266="","",$AH$242*AC253*AC266)</f>
        <v>0.95</v>
      </c>
      <c r="AJ266" s="294"/>
      <c r="AK266" s="295"/>
      <c r="AL266" s="24"/>
    </row>
    <row r="267" spans="1:67" s="18" customFormat="1" ht="20.100000000000001" customHeight="1">
      <c r="A267" s="2"/>
      <c r="B267" s="26"/>
      <c r="C267" s="401"/>
      <c r="D267" s="402"/>
      <c r="E267" s="405"/>
      <c r="F267" s="406"/>
      <c r="G267" s="421"/>
      <c r="H267" s="422"/>
      <c r="I267" s="426" t="s">
        <v>64</v>
      </c>
      <c r="J267" s="426"/>
      <c r="K267" s="297">
        <v>2.1000000000000001E-2</v>
      </c>
      <c r="L267" s="298"/>
      <c r="M267" s="298"/>
      <c r="N267" s="299">
        <v>3.5000000000000003E-2</v>
      </c>
      <c r="O267" s="298"/>
      <c r="P267" s="300"/>
      <c r="Q267" s="306">
        <f>IF(N267="","",IF(N266="",2,(COUNTA(N265:P267)-1)/COUNTA(N265:P267)))</f>
        <v>0.66666666666666663</v>
      </c>
      <c r="R267" s="307"/>
      <c r="S267" s="308"/>
      <c r="T267" s="309">
        <f>IF(K267="","",IF(K266="",K268/K267*$Q267,MAX(K268/K267*$Q267,K266/K267*$Q267)))</f>
        <v>0.92063492063492058</v>
      </c>
      <c r="U267" s="310"/>
      <c r="V267" s="310"/>
      <c r="W267" s="310">
        <f>IF(N267="","",IF(N266="",N268/N267*$Q267,MAX(N268/N267*$Q267,N266/N267*$Q267)))</f>
        <v>0.9714285714285712</v>
      </c>
      <c r="X267" s="310"/>
      <c r="Y267" s="312"/>
      <c r="Z267" s="399">
        <f>IF(T267="","",IF(T267&lt;=1.3,1,IF(T267&gt;1.7,0.8,0.9)))</f>
        <v>1</v>
      </c>
      <c r="AA267" s="358"/>
      <c r="AB267" s="358"/>
      <c r="AC267" s="358">
        <f>IF(W267="","",IF(W267&lt;=1.3,1,IF(W267&gt;1.7,0.8,0.9)))</f>
        <v>1</v>
      </c>
      <c r="AD267" s="358"/>
      <c r="AE267" s="359"/>
      <c r="AF267" s="301">
        <f>IF($Q267="","",$AH$242*AA255*Z267)</f>
        <v>0.95</v>
      </c>
      <c r="AG267" s="294"/>
      <c r="AH267" s="302"/>
      <c r="AI267" s="293">
        <f>IF($Q267="","",$AH$242*AC255*AC267)</f>
        <v>0.95</v>
      </c>
      <c r="AJ267" s="294"/>
      <c r="AK267" s="295"/>
      <c r="AL267" s="24"/>
    </row>
    <row r="268" spans="1:67" s="18" customFormat="1" ht="20.100000000000001" customHeight="1">
      <c r="A268" s="2"/>
      <c r="B268" s="26"/>
      <c r="C268" s="401"/>
      <c r="D268" s="402"/>
      <c r="E268" s="405"/>
      <c r="F268" s="406"/>
      <c r="G268" s="421"/>
      <c r="H268" s="422"/>
      <c r="I268" s="426" t="s">
        <v>63</v>
      </c>
      <c r="J268" s="426"/>
      <c r="K268" s="297">
        <v>1.6E-2</v>
      </c>
      <c r="L268" s="298"/>
      <c r="M268" s="298"/>
      <c r="N268" s="299">
        <v>2.9000000000000001E-2</v>
      </c>
      <c r="O268" s="298"/>
      <c r="P268" s="300"/>
      <c r="Q268" s="306">
        <f>IF(N268="","",IF(N267="",2,(COUNTA(N265:P268)-1)/COUNTA(N265:P268)))</f>
        <v>0.75</v>
      </c>
      <c r="R268" s="307"/>
      <c r="S268" s="308"/>
      <c r="T268" s="309">
        <f>IF(K268="","",IF(K267="",K269/K268*$Q268,MAX(K269/K268*$Q268,K267/K268*$Q268)))</f>
        <v>0.984375</v>
      </c>
      <c r="U268" s="310"/>
      <c r="V268" s="310"/>
      <c r="W268" s="310">
        <f>IF(N268="","",IF(N267="",N269/N268*$Q268,MAX(N269/N268*$Q268,N267/N268*$Q268)))</f>
        <v>0.90517241379310343</v>
      </c>
      <c r="X268" s="310"/>
      <c r="Y268" s="312"/>
      <c r="Z268" s="399">
        <f>IF(T268="","",IF(T268&lt;=1.3,1,IF(T268&gt;1.7,0.8,0.9)))</f>
        <v>1</v>
      </c>
      <c r="AA268" s="358"/>
      <c r="AB268" s="358"/>
      <c r="AC268" s="358">
        <f>IF(W268="","",IF(W268&lt;=1.3,1,IF(W268&gt;1.7,0.8,0.9)))</f>
        <v>1</v>
      </c>
      <c r="AD268" s="358"/>
      <c r="AE268" s="359"/>
      <c r="AF268" s="301">
        <f>IF($Q268="","",$AH$242*AA257*Z268)</f>
        <v>0.95</v>
      </c>
      <c r="AG268" s="294"/>
      <c r="AH268" s="302"/>
      <c r="AI268" s="293">
        <f>IF($Q268="","",$AH$242*AC257*AC268)</f>
        <v>0.95</v>
      </c>
      <c r="AJ268" s="294"/>
      <c r="AK268" s="295"/>
      <c r="AL268" s="24"/>
    </row>
    <row r="269" spans="1:67" s="18" customFormat="1" ht="20.100000000000001" customHeight="1">
      <c r="A269" s="2"/>
      <c r="B269" s="26"/>
      <c r="C269" s="401"/>
      <c r="D269" s="402"/>
      <c r="E269" s="405"/>
      <c r="F269" s="406"/>
      <c r="G269" s="421"/>
      <c r="H269" s="422"/>
      <c r="I269" s="426" t="s">
        <v>62</v>
      </c>
      <c r="J269" s="426"/>
      <c r="K269" s="297">
        <v>1.0999999999999999E-2</v>
      </c>
      <c r="L269" s="298"/>
      <c r="M269" s="298"/>
      <c r="N269" s="299">
        <v>1.7000000000000001E-2</v>
      </c>
      <c r="O269" s="298"/>
      <c r="P269" s="300"/>
      <c r="Q269" s="306">
        <f>IF(N269="","",IF(N268="",2,(COUNTA(N265:P269)-1)/COUNTA(N265:P269)))</f>
        <v>0.8</v>
      </c>
      <c r="R269" s="307"/>
      <c r="S269" s="308"/>
      <c r="T269" s="309">
        <f>IF(K269="","",IF(K268="",1,K268/K269*$Q269))</f>
        <v>1.1636363636363638</v>
      </c>
      <c r="U269" s="310"/>
      <c r="V269" s="310"/>
      <c r="W269" s="310">
        <f>IF(N269="","",IF(N268="",1,N268/N269*$Q269))</f>
        <v>1.3647058823529412</v>
      </c>
      <c r="X269" s="310"/>
      <c r="Y269" s="312"/>
      <c r="Z269" s="399">
        <f>IF(T269="","",IF(T269&lt;=1.3,1,IF(T269&gt;1.7,0.8,0.9)))</f>
        <v>1</v>
      </c>
      <c r="AA269" s="358"/>
      <c r="AB269" s="358"/>
      <c r="AC269" s="358">
        <f>IF(W269="","",IF(W269&lt;=1.3,1,IF(W269&gt;1.7,0.8,0.9)))</f>
        <v>0.9</v>
      </c>
      <c r="AD269" s="358"/>
      <c r="AE269" s="359"/>
      <c r="AF269" s="301">
        <f>IF($Q269="","",$AH$242*AA259*Z269)</f>
        <v>0.95</v>
      </c>
      <c r="AG269" s="294"/>
      <c r="AH269" s="302"/>
      <c r="AI269" s="293">
        <f>IF($Q269="","",$AH$242*AC259*AC269)</f>
        <v>0.85499999999999998</v>
      </c>
      <c r="AJ269" s="294"/>
      <c r="AK269" s="295"/>
      <c r="AL269" s="24"/>
    </row>
    <row r="270" spans="1:67" s="18" customFormat="1" ht="16.350000000000001" customHeight="1" thickBot="1">
      <c r="A270" s="2"/>
      <c r="B270" s="26"/>
      <c r="C270" s="403"/>
      <c r="D270" s="404"/>
      <c r="E270" s="407"/>
      <c r="F270" s="408"/>
      <c r="G270" s="423"/>
      <c r="H270" s="424"/>
      <c r="I270" s="381" t="s">
        <v>346</v>
      </c>
      <c r="J270" s="382"/>
      <c r="K270" s="382"/>
      <c r="L270" s="382"/>
      <c r="M270" s="382"/>
      <c r="N270" s="382"/>
      <c r="O270" s="382"/>
      <c r="P270" s="382"/>
      <c r="Q270" s="382"/>
      <c r="R270" s="382"/>
      <c r="S270" s="382"/>
      <c r="T270" s="382"/>
      <c r="U270" s="382"/>
      <c r="V270" s="382"/>
      <c r="W270" s="382"/>
      <c r="X270" s="382"/>
      <c r="Y270" s="382"/>
      <c r="Z270" s="382"/>
      <c r="AA270" s="382"/>
      <c r="AB270" s="382"/>
      <c r="AC270" s="382"/>
      <c r="AD270" s="382"/>
      <c r="AE270" s="382"/>
      <c r="AF270" s="382"/>
      <c r="AG270" s="382"/>
      <c r="AH270" s="382"/>
      <c r="AI270" s="382"/>
      <c r="AJ270" s="382"/>
      <c r="AK270" s="383"/>
      <c r="AL270" s="24"/>
    </row>
    <row r="271" spans="1:67" s="7" customFormat="1" ht="20.100000000000001" customHeight="1" thickTop="1">
      <c r="B271" s="26"/>
      <c r="C271" s="174" t="s">
        <v>662</v>
      </c>
      <c r="D271" s="175"/>
      <c r="E271" s="175"/>
      <c r="F271" s="175"/>
      <c r="G271" s="175"/>
      <c r="H271" s="175"/>
      <c r="I271" s="175"/>
      <c r="J271" s="175"/>
      <c r="K271" s="175"/>
      <c r="L271" s="124"/>
      <c r="M271" s="124"/>
      <c r="N271" s="124"/>
      <c r="O271" s="125"/>
      <c r="P271" s="125"/>
      <c r="Q271" s="125"/>
      <c r="R271" s="125"/>
      <c r="S271" s="125"/>
      <c r="T271" s="125"/>
      <c r="U271" s="125"/>
      <c r="V271" s="125"/>
      <c r="W271" s="125"/>
      <c r="X271" s="125"/>
      <c r="Y271" s="125"/>
      <c r="Z271" s="125"/>
      <c r="AA271" s="125"/>
      <c r="AB271" s="125"/>
      <c r="AC271" s="125"/>
      <c r="AD271" s="125"/>
      <c r="AE271" s="125"/>
      <c r="AF271" s="125"/>
      <c r="AG271" s="125"/>
      <c r="AH271" s="125"/>
      <c r="AI271" s="125"/>
      <c r="AJ271" s="125"/>
      <c r="AK271" s="126"/>
      <c r="AL271" s="94"/>
      <c r="AM271" s="149"/>
      <c r="AN271" s="149"/>
      <c r="AO271" s="149"/>
      <c r="AP271" s="149"/>
    </row>
    <row r="272" spans="1:67" s="18" customFormat="1" ht="18" customHeight="1">
      <c r="A272" s="2"/>
      <c r="B272" s="26"/>
      <c r="C272" s="237" t="s">
        <v>186</v>
      </c>
      <c r="D272" s="181"/>
      <c r="E272" s="181"/>
      <c r="F272" s="182"/>
      <c r="G272" s="180" t="s">
        <v>347</v>
      </c>
      <c r="H272" s="181"/>
      <c r="I272" s="181"/>
      <c r="J272" s="181"/>
      <c r="K272" s="181"/>
      <c r="L272" s="289"/>
      <c r="M272" s="292" t="s">
        <v>348</v>
      </c>
      <c r="N272" s="181"/>
      <c r="O272" s="181"/>
      <c r="P272" s="181"/>
      <c r="Q272" s="181"/>
      <c r="R272" s="289"/>
      <c r="S272" s="180" t="s">
        <v>666</v>
      </c>
      <c r="T272" s="1086"/>
      <c r="U272" s="1086"/>
      <c r="V272" s="1086"/>
      <c r="W272" s="1087"/>
      <c r="X272" s="263" t="s">
        <v>667</v>
      </c>
      <c r="Y272" s="264"/>
      <c r="Z272" s="264"/>
      <c r="AA272" s="264"/>
      <c r="AB272" s="265"/>
      <c r="AC272" s="278" t="s">
        <v>669</v>
      </c>
      <c r="AD272" s="278"/>
      <c r="AE272" s="278"/>
      <c r="AF272" s="278"/>
      <c r="AG272" s="278"/>
      <c r="AH272" s="278"/>
      <c r="AI272" s="278"/>
      <c r="AJ272" s="278"/>
      <c r="AK272" s="279"/>
      <c r="AL272" s="24"/>
      <c r="AM272" s="2"/>
      <c r="AN272" s="3"/>
      <c r="AO272" s="3"/>
      <c r="AP272" s="3"/>
    </row>
    <row r="273" spans="1:39" s="18" customFormat="1" ht="18" customHeight="1">
      <c r="A273" s="2"/>
      <c r="B273" s="26"/>
      <c r="C273" s="237"/>
      <c r="D273" s="181"/>
      <c r="E273" s="181"/>
      <c r="F273" s="182"/>
      <c r="G273" s="290"/>
      <c r="H273" s="251"/>
      <c r="I273" s="251"/>
      <c r="J273" s="251"/>
      <c r="K273" s="251"/>
      <c r="L273" s="252"/>
      <c r="M273" s="250"/>
      <c r="N273" s="251"/>
      <c r="O273" s="251"/>
      <c r="P273" s="251"/>
      <c r="Q273" s="251"/>
      <c r="R273" s="252"/>
      <c r="S273" s="256" t="str">
        <f>IF(G273+M273=0,"",ROUND((1-G273)*(1-M273),3))</f>
        <v/>
      </c>
      <c r="T273" s="257"/>
      <c r="U273" s="257"/>
      <c r="V273" s="257"/>
      <c r="W273" s="258"/>
      <c r="X273" s="269">
        <f>AVERAGE(S273:W280)</f>
        <v>0.99979999999999991</v>
      </c>
      <c r="Y273" s="270"/>
      <c r="Z273" s="270"/>
      <c r="AA273" s="270"/>
      <c r="AB273" s="271"/>
      <c r="AC273" s="280"/>
      <c r="AD273" s="281"/>
      <c r="AE273" s="281"/>
      <c r="AF273" s="281"/>
      <c r="AG273" s="281"/>
      <c r="AH273" s="281"/>
      <c r="AI273" s="281"/>
      <c r="AJ273" s="281"/>
      <c r="AK273" s="282"/>
      <c r="AL273" s="24"/>
    </row>
    <row r="274" spans="1:39" s="18" customFormat="1" ht="18" customHeight="1">
      <c r="A274" s="2"/>
      <c r="B274" s="26"/>
      <c r="C274" s="237"/>
      <c r="D274" s="181"/>
      <c r="E274" s="181"/>
      <c r="F274" s="182"/>
      <c r="G274" s="290"/>
      <c r="H274" s="251"/>
      <c r="I274" s="251"/>
      <c r="J274" s="251"/>
      <c r="K274" s="251"/>
      <c r="L274" s="252"/>
      <c r="M274" s="250"/>
      <c r="N274" s="251"/>
      <c r="O274" s="251"/>
      <c r="P274" s="251"/>
      <c r="Q274" s="251"/>
      <c r="R274" s="252"/>
      <c r="S274" s="256" t="str">
        <f>IF(G274+M274=0,"",ROUND((1-G274)*(1-M274),3))</f>
        <v/>
      </c>
      <c r="T274" s="257"/>
      <c r="U274" s="257"/>
      <c r="V274" s="257"/>
      <c r="W274" s="258"/>
      <c r="X274" s="272"/>
      <c r="Y274" s="273"/>
      <c r="Z274" s="273"/>
      <c r="AA274" s="273"/>
      <c r="AB274" s="274"/>
      <c r="AC274" s="283"/>
      <c r="AD274" s="284"/>
      <c r="AE274" s="284"/>
      <c r="AF274" s="284"/>
      <c r="AG274" s="284"/>
      <c r="AH274" s="284"/>
      <c r="AI274" s="284"/>
      <c r="AJ274" s="284"/>
      <c r="AK274" s="285"/>
      <c r="AL274" s="24"/>
    </row>
    <row r="275" spans="1:39" s="18" customFormat="1" ht="18" customHeight="1">
      <c r="A275" s="2"/>
      <c r="B275" s="26"/>
      <c r="C275" s="237"/>
      <c r="D275" s="181"/>
      <c r="E275" s="181"/>
      <c r="F275" s="182"/>
      <c r="G275" s="290"/>
      <c r="H275" s="251"/>
      <c r="I275" s="251"/>
      <c r="J275" s="251"/>
      <c r="K275" s="251"/>
      <c r="L275" s="252"/>
      <c r="M275" s="250"/>
      <c r="N275" s="251"/>
      <c r="O275" s="251"/>
      <c r="P275" s="251"/>
      <c r="Q275" s="251"/>
      <c r="R275" s="252"/>
      <c r="S275" s="256" t="str">
        <f>IF(G275+M275=0,"",ROUND((1-G275)*(1-M275),3))</f>
        <v/>
      </c>
      <c r="T275" s="257"/>
      <c r="U275" s="257"/>
      <c r="V275" s="257"/>
      <c r="W275" s="258"/>
      <c r="X275" s="272"/>
      <c r="Y275" s="273"/>
      <c r="Z275" s="273"/>
      <c r="AA275" s="273"/>
      <c r="AB275" s="274"/>
      <c r="AC275" s="283"/>
      <c r="AD275" s="284"/>
      <c r="AE275" s="284"/>
      <c r="AF275" s="284"/>
      <c r="AG275" s="284"/>
      <c r="AH275" s="284"/>
      <c r="AI275" s="284"/>
      <c r="AJ275" s="284"/>
      <c r="AK275" s="285"/>
      <c r="AL275" s="24"/>
    </row>
    <row r="276" spans="1:39" s="18" customFormat="1" ht="18" customHeight="1">
      <c r="A276" s="2"/>
      <c r="B276" s="26"/>
      <c r="C276" s="238">
        <v>5</v>
      </c>
      <c r="D276" s="239"/>
      <c r="E276" s="240" t="s">
        <v>670</v>
      </c>
      <c r="F276" s="241"/>
      <c r="G276" s="291">
        <f>AU541</f>
        <v>0</v>
      </c>
      <c r="H276" s="254"/>
      <c r="I276" s="254"/>
      <c r="J276" s="254"/>
      <c r="K276" s="254"/>
      <c r="L276" s="255"/>
      <c r="M276" s="253">
        <f>BD541</f>
        <v>0</v>
      </c>
      <c r="N276" s="254"/>
      <c r="O276" s="254"/>
      <c r="P276" s="254"/>
      <c r="Q276" s="254"/>
      <c r="R276" s="255"/>
      <c r="S276" s="256">
        <f>IF(G276+M276=0,1,ROUND((1-G276)*(1-M276),3))</f>
        <v>1</v>
      </c>
      <c r="T276" s="257"/>
      <c r="U276" s="257"/>
      <c r="V276" s="257"/>
      <c r="W276" s="258"/>
      <c r="X276" s="272"/>
      <c r="Y276" s="273"/>
      <c r="Z276" s="273"/>
      <c r="AA276" s="273"/>
      <c r="AB276" s="274"/>
      <c r="AC276" s="283"/>
      <c r="AD276" s="284"/>
      <c r="AE276" s="284"/>
      <c r="AF276" s="284"/>
      <c r="AG276" s="284"/>
      <c r="AH276" s="284"/>
      <c r="AI276" s="284"/>
      <c r="AJ276" s="284"/>
      <c r="AK276" s="285"/>
      <c r="AL276" s="24"/>
    </row>
    <row r="277" spans="1:39" s="18" customFormat="1" ht="18" customHeight="1">
      <c r="A277" s="2"/>
      <c r="B277" s="26"/>
      <c r="C277" s="238">
        <v>4</v>
      </c>
      <c r="D277" s="239"/>
      <c r="E277" s="240" t="s">
        <v>670</v>
      </c>
      <c r="F277" s="241"/>
      <c r="G277" s="291">
        <f>AU512</f>
        <v>0</v>
      </c>
      <c r="H277" s="254"/>
      <c r="I277" s="254"/>
      <c r="J277" s="254"/>
      <c r="K277" s="254"/>
      <c r="L277" s="255"/>
      <c r="M277" s="253">
        <f>BD512</f>
        <v>0</v>
      </c>
      <c r="N277" s="254"/>
      <c r="O277" s="254"/>
      <c r="P277" s="254"/>
      <c r="Q277" s="254"/>
      <c r="R277" s="255"/>
      <c r="S277" s="256">
        <f>IF(G277+M277=0,1,ROUND((1-G277)*(1-M277),3))</f>
        <v>1</v>
      </c>
      <c r="T277" s="257"/>
      <c r="U277" s="257"/>
      <c r="V277" s="257"/>
      <c r="W277" s="258"/>
      <c r="X277" s="272"/>
      <c r="Y277" s="273"/>
      <c r="Z277" s="273"/>
      <c r="AA277" s="273"/>
      <c r="AB277" s="274"/>
      <c r="AC277" s="283"/>
      <c r="AD277" s="284"/>
      <c r="AE277" s="284"/>
      <c r="AF277" s="284"/>
      <c r="AG277" s="284"/>
      <c r="AH277" s="284"/>
      <c r="AI277" s="284"/>
      <c r="AJ277" s="284"/>
      <c r="AK277" s="285"/>
      <c r="AL277" s="24"/>
    </row>
    <row r="278" spans="1:39" s="18" customFormat="1" ht="18" customHeight="1">
      <c r="A278" s="2"/>
      <c r="B278" s="26"/>
      <c r="C278" s="238">
        <v>3</v>
      </c>
      <c r="D278" s="239"/>
      <c r="E278" s="240" t="s">
        <v>670</v>
      </c>
      <c r="F278" s="241"/>
      <c r="G278" s="291">
        <f>AU482</f>
        <v>0</v>
      </c>
      <c r="H278" s="254"/>
      <c r="I278" s="254"/>
      <c r="J278" s="254"/>
      <c r="K278" s="254"/>
      <c r="L278" s="255"/>
      <c r="M278" s="253">
        <f>BD482</f>
        <v>0</v>
      </c>
      <c r="N278" s="254"/>
      <c r="O278" s="254"/>
      <c r="P278" s="254"/>
      <c r="Q278" s="254"/>
      <c r="R278" s="255"/>
      <c r="S278" s="256">
        <f>IF(G278+M278=0,1,ROUND((1-G278)*(1-M278),3))</f>
        <v>1</v>
      </c>
      <c r="T278" s="257"/>
      <c r="U278" s="257"/>
      <c r="V278" s="257"/>
      <c r="W278" s="258"/>
      <c r="X278" s="272"/>
      <c r="Y278" s="273"/>
      <c r="Z278" s="273"/>
      <c r="AA278" s="273"/>
      <c r="AB278" s="274"/>
      <c r="AC278" s="283"/>
      <c r="AD278" s="284"/>
      <c r="AE278" s="284"/>
      <c r="AF278" s="284"/>
      <c r="AG278" s="284"/>
      <c r="AH278" s="284"/>
      <c r="AI278" s="284"/>
      <c r="AJ278" s="284"/>
      <c r="AK278" s="285"/>
      <c r="AL278" s="24"/>
    </row>
    <row r="279" spans="1:39" s="18" customFormat="1" ht="18" customHeight="1">
      <c r="A279" s="2"/>
      <c r="B279" s="26"/>
      <c r="C279" s="238">
        <v>2</v>
      </c>
      <c r="D279" s="239"/>
      <c r="E279" s="240" t="s">
        <v>670</v>
      </c>
      <c r="F279" s="241"/>
      <c r="G279" s="291">
        <f>AU453</f>
        <v>0</v>
      </c>
      <c r="H279" s="254"/>
      <c r="I279" s="254"/>
      <c r="J279" s="254"/>
      <c r="K279" s="254"/>
      <c r="L279" s="255"/>
      <c r="M279" s="253">
        <f>BD453</f>
        <v>0</v>
      </c>
      <c r="N279" s="254"/>
      <c r="O279" s="254"/>
      <c r="P279" s="254"/>
      <c r="Q279" s="254"/>
      <c r="R279" s="255"/>
      <c r="S279" s="256">
        <f>IF(G279+M279=0,1,ROUND((1-G279)*(1-M279),3))</f>
        <v>1</v>
      </c>
      <c r="T279" s="257"/>
      <c r="U279" s="257"/>
      <c r="V279" s="257"/>
      <c r="W279" s="258"/>
      <c r="X279" s="272"/>
      <c r="Y279" s="273"/>
      <c r="Z279" s="273"/>
      <c r="AA279" s="273"/>
      <c r="AB279" s="274"/>
      <c r="AC279" s="283"/>
      <c r="AD279" s="284"/>
      <c r="AE279" s="284"/>
      <c r="AF279" s="284"/>
      <c r="AG279" s="284"/>
      <c r="AH279" s="284"/>
      <c r="AI279" s="284"/>
      <c r="AJ279" s="284"/>
      <c r="AK279" s="285"/>
      <c r="AL279" s="24"/>
    </row>
    <row r="280" spans="1:39" s="18" customFormat="1" ht="18" customHeight="1">
      <c r="A280" s="2"/>
      <c r="B280" s="26"/>
      <c r="C280" s="238">
        <v>1</v>
      </c>
      <c r="D280" s="239"/>
      <c r="E280" s="240" t="s">
        <v>670</v>
      </c>
      <c r="F280" s="241"/>
      <c r="G280" s="291">
        <f>N307</f>
        <v>0</v>
      </c>
      <c r="H280" s="254"/>
      <c r="I280" s="254"/>
      <c r="J280" s="254"/>
      <c r="K280" s="254"/>
      <c r="L280" s="255"/>
      <c r="M280" s="253">
        <f>Z307</f>
        <v>1E-3</v>
      </c>
      <c r="N280" s="254"/>
      <c r="O280" s="254"/>
      <c r="P280" s="254"/>
      <c r="Q280" s="254"/>
      <c r="R280" s="255"/>
      <c r="S280" s="256">
        <f>IF(G280+M280=0,1,ROUND((1-G280)*(1-M280),3))</f>
        <v>0.999</v>
      </c>
      <c r="T280" s="257"/>
      <c r="U280" s="257"/>
      <c r="V280" s="257"/>
      <c r="W280" s="258"/>
      <c r="X280" s="275"/>
      <c r="Y280" s="276"/>
      <c r="Z280" s="276"/>
      <c r="AA280" s="276"/>
      <c r="AB280" s="277"/>
      <c r="AC280" s="286"/>
      <c r="AD280" s="287"/>
      <c r="AE280" s="287"/>
      <c r="AF280" s="287"/>
      <c r="AG280" s="287"/>
      <c r="AH280" s="287"/>
      <c r="AI280" s="287"/>
      <c r="AJ280" s="287"/>
      <c r="AK280" s="288"/>
      <c r="AL280" s="24"/>
    </row>
    <row r="281" spans="1:39" s="18" customFormat="1" ht="16.350000000000001" customHeight="1">
      <c r="A281" s="2"/>
      <c r="B281" s="26"/>
      <c r="C281" s="1101" t="s">
        <v>349</v>
      </c>
      <c r="D281" s="1102"/>
      <c r="E281" s="1102"/>
      <c r="F281" s="1102"/>
      <c r="G281" s="1102"/>
      <c r="H281" s="1102"/>
      <c r="I281" s="1102"/>
      <c r="J281" s="1102"/>
      <c r="K281" s="1102"/>
      <c r="L281" s="1102"/>
      <c r="M281" s="1103"/>
      <c r="N281" s="180" t="s">
        <v>350</v>
      </c>
      <c r="O281" s="181"/>
      <c r="P281" s="181"/>
      <c r="Q281" s="181"/>
      <c r="R281" s="181"/>
      <c r="S281" s="181"/>
      <c r="T281" s="181"/>
      <c r="U281" s="181"/>
      <c r="V281" s="181"/>
      <c r="W281" s="181"/>
      <c r="X281" s="181"/>
      <c r="Y281" s="182"/>
      <c r="Z281" s="180" t="s">
        <v>351</v>
      </c>
      <c r="AA281" s="181"/>
      <c r="AB281" s="181"/>
      <c r="AC281" s="181"/>
      <c r="AD281" s="181"/>
      <c r="AE281" s="181"/>
      <c r="AF281" s="181"/>
      <c r="AG281" s="181"/>
      <c r="AH281" s="181"/>
      <c r="AI281" s="181"/>
      <c r="AJ281" s="181"/>
      <c r="AK281" s="380"/>
      <c r="AL281" s="24"/>
      <c r="AM281" s="66"/>
    </row>
    <row r="282" spans="1:39" s="18" customFormat="1" ht="16.350000000000001" customHeight="1">
      <c r="A282" s="2"/>
      <c r="B282" s="26"/>
      <c r="C282" s="1104"/>
      <c r="D282" s="1105"/>
      <c r="E282" s="1105"/>
      <c r="F282" s="1105"/>
      <c r="G282" s="1105"/>
      <c r="H282" s="1105"/>
      <c r="I282" s="1105"/>
      <c r="J282" s="1105"/>
      <c r="K282" s="1105"/>
      <c r="L282" s="1105"/>
      <c r="M282" s="1106"/>
      <c r="N282" s="1107" t="s">
        <v>352</v>
      </c>
      <c r="O282" s="1107"/>
      <c r="P282" s="1107"/>
      <c r="Q282" s="1107"/>
      <c r="R282" s="1107" t="s">
        <v>353</v>
      </c>
      <c r="S282" s="1107"/>
      <c r="T282" s="1107"/>
      <c r="U282" s="1107"/>
      <c r="V282" s="1107" t="s">
        <v>354</v>
      </c>
      <c r="W282" s="1107"/>
      <c r="X282" s="1107"/>
      <c r="Y282" s="1107"/>
      <c r="Z282" s="1107" t="s">
        <v>243</v>
      </c>
      <c r="AA282" s="1107"/>
      <c r="AB282" s="1107"/>
      <c r="AC282" s="1107"/>
      <c r="AD282" s="1107" t="s">
        <v>249</v>
      </c>
      <c r="AE282" s="1107"/>
      <c r="AF282" s="1107"/>
      <c r="AG282" s="1107"/>
      <c r="AH282" s="1107" t="s">
        <v>255</v>
      </c>
      <c r="AI282" s="1107"/>
      <c r="AJ282" s="1107"/>
      <c r="AK282" s="1108"/>
      <c r="AL282" s="24"/>
      <c r="AM282" s="66"/>
    </row>
    <row r="283" spans="1:39" s="18" customFormat="1" ht="16.350000000000001" customHeight="1">
      <c r="A283" s="2"/>
      <c r="B283" s="26"/>
      <c r="C283" s="1104"/>
      <c r="D283" s="1105"/>
      <c r="E283" s="1105"/>
      <c r="F283" s="1105"/>
      <c r="G283" s="1105"/>
      <c r="H283" s="1105"/>
      <c r="I283" s="1105"/>
      <c r="J283" s="1105"/>
      <c r="K283" s="1105"/>
      <c r="L283" s="1105"/>
      <c r="M283" s="1106"/>
      <c r="N283" s="233" t="s">
        <v>355</v>
      </c>
      <c r="O283" s="259" t="s">
        <v>356</v>
      </c>
      <c r="P283" s="259"/>
      <c r="Q283" s="260"/>
      <c r="R283" s="234"/>
      <c r="S283" s="259" t="s">
        <v>357</v>
      </c>
      <c r="T283" s="259"/>
      <c r="U283" s="260"/>
      <c r="V283" s="234"/>
      <c r="W283" s="242" t="s">
        <v>358</v>
      </c>
      <c r="X283" s="242"/>
      <c r="Y283" s="243"/>
      <c r="Z283" s="233"/>
      <c r="AA283" s="242" t="s">
        <v>359</v>
      </c>
      <c r="AB283" s="242"/>
      <c r="AC283" s="243"/>
      <c r="AD283" s="234"/>
      <c r="AE283" s="242" t="s">
        <v>360</v>
      </c>
      <c r="AF283" s="242"/>
      <c r="AG283" s="243"/>
      <c r="AH283" s="234"/>
      <c r="AI283" s="242" t="s">
        <v>361</v>
      </c>
      <c r="AJ283" s="242"/>
      <c r="AK283" s="1109"/>
      <c r="AL283" s="24"/>
      <c r="AM283" s="66"/>
    </row>
    <row r="284" spans="1:39" s="18" customFormat="1" ht="16.350000000000001" customHeight="1">
      <c r="A284" s="2"/>
      <c r="B284" s="26"/>
      <c r="C284" s="1104"/>
      <c r="D284" s="1105"/>
      <c r="E284" s="1105"/>
      <c r="F284" s="1105"/>
      <c r="G284" s="1105"/>
      <c r="H284" s="1105"/>
      <c r="I284" s="1105"/>
      <c r="J284" s="1105"/>
      <c r="K284" s="1105"/>
      <c r="L284" s="1105"/>
      <c r="M284" s="1106"/>
      <c r="N284" s="233"/>
      <c r="O284" s="259"/>
      <c r="P284" s="259"/>
      <c r="Q284" s="260"/>
      <c r="R284" s="235"/>
      <c r="S284" s="259"/>
      <c r="T284" s="259"/>
      <c r="U284" s="260"/>
      <c r="V284" s="235"/>
      <c r="W284" s="244"/>
      <c r="X284" s="244"/>
      <c r="Y284" s="245"/>
      <c r="Z284" s="233"/>
      <c r="AA284" s="248"/>
      <c r="AB284" s="248"/>
      <c r="AC284" s="249"/>
      <c r="AD284" s="235"/>
      <c r="AE284" s="244"/>
      <c r="AF284" s="244"/>
      <c r="AG284" s="245"/>
      <c r="AH284" s="235"/>
      <c r="AI284" s="244"/>
      <c r="AJ284" s="244"/>
      <c r="AK284" s="1110"/>
      <c r="AL284" s="24"/>
      <c r="AM284" s="66"/>
    </row>
    <row r="285" spans="1:39" s="18" customFormat="1" ht="16.350000000000001" customHeight="1">
      <c r="A285" s="2"/>
      <c r="B285" s="26"/>
      <c r="C285" s="1104"/>
      <c r="D285" s="1105"/>
      <c r="E285" s="1105"/>
      <c r="F285" s="1105"/>
      <c r="G285" s="1105"/>
      <c r="H285" s="1105"/>
      <c r="I285" s="1105"/>
      <c r="J285" s="1105"/>
      <c r="K285" s="1105"/>
      <c r="L285" s="1105"/>
      <c r="M285" s="1106"/>
      <c r="N285" s="233"/>
      <c r="O285" s="259"/>
      <c r="P285" s="259"/>
      <c r="Q285" s="260"/>
      <c r="R285" s="236"/>
      <c r="S285" s="259"/>
      <c r="T285" s="259"/>
      <c r="U285" s="260"/>
      <c r="V285" s="235"/>
      <c r="W285" s="244"/>
      <c r="X285" s="244"/>
      <c r="Y285" s="245"/>
      <c r="Z285" s="233"/>
      <c r="AA285" s="242" t="s">
        <v>362</v>
      </c>
      <c r="AB285" s="242"/>
      <c r="AC285" s="243"/>
      <c r="AD285" s="236"/>
      <c r="AE285" s="248"/>
      <c r="AF285" s="248"/>
      <c r="AG285" s="249"/>
      <c r="AH285" s="235"/>
      <c r="AI285" s="244"/>
      <c r="AJ285" s="244"/>
      <c r="AK285" s="1110"/>
      <c r="AL285" s="24"/>
      <c r="AM285" s="66"/>
    </row>
    <row r="286" spans="1:39" s="18" customFormat="1" ht="16.350000000000001" customHeight="1">
      <c r="A286" s="2"/>
      <c r="B286" s="26"/>
      <c r="C286" s="1104"/>
      <c r="D286" s="1105"/>
      <c r="E286" s="1105"/>
      <c r="F286" s="1105"/>
      <c r="G286" s="1105"/>
      <c r="H286" s="1105"/>
      <c r="I286" s="1105"/>
      <c r="J286" s="1105"/>
      <c r="K286" s="1105"/>
      <c r="L286" s="1105"/>
      <c r="M286" s="1106"/>
      <c r="N286" s="233" t="s">
        <v>355</v>
      </c>
      <c r="O286" s="259" t="s">
        <v>363</v>
      </c>
      <c r="P286" s="259"/>
      <c r="Q286" s="260"/>
      <c r="R286" s="234"/>
      <c r="S286" s="242" t="s">
        <v>364</v>
      </c>
      <c r="T286" s="242"/>
      <c r="U286" s="243"/>
      <c r="V286" s="236"/>
      <c r="W286" s="248"/>
      <c r="X286" s="248"/>
      <c r="Y286" s="249"/>
      <c r="Z286" s="233"/>
      <c r="AA286" s="248"/>
      <c r="AB286" s="248"/>
      <c r="AC286" s="249"/>
      <c r="AD286" s="234" t="s">
        <v>355</v>
      </c>
      <c r="AE286" s="242" t="s">
        <v>365</v>
      </c>
      <c r="AF286" s="242"/>
      <c r="AG286" s="243"/>
      <c r="AH286" s="235"/>
      <c r="AI286" s="244"/>
      <c r="AJ286" s="244"/>
      <c r="AK286" s="1110"/>
      <c r="AL286" s="24"/>
      <c r="AM286" s="66"/>
    </row>
    <row r="287" spans="1:39" s="18" customFormat="1" ht="16.350000000000001" customHeight="1">
      <c r="A287" s="2"/>
      <c r="B287" s="26"/>
      <c r="C287" s="1104"/>
      <c r="D287" s="1105"/>
      <c r="E287" s="1105"/>
      <c r="F287" s="1105"/>
      <c r="G287" s="1105"/>
      <c r="H287" s="1105"/>
      <c r="I287" s="1105"/>
      <c r="J287" s="1105"/>
      <c r="K287" s="1105"/>
      <c r="L287" s="1105"/>
      <c r="M287" s="1106"/>
      <c r="N287" s="233"/>
      <c r="O287" s="259"/>
      <c r="P287" s="259"/>
      <c r="Q287" s="260"/>
      <c r="R287" s="235"/>
      <c r="S287" s="244"/>
      <c r="T287" s="244"/>
      <c r="U287" s="245"/>
      <c r="V287" s="234"/>
      <c r="W287" s="242" t="s">
        <v>366</v>
      </c>
      <c r="X287" s="242"/>
      <c r="Y287" s="243"/>
      <c r="Z287" s="233"/>
      <c r="AA287" s="242" t="s">
        <v>367</v>
      </c>
      <c r="AB287" s="242"/>
      <c r="AC287" s="243"/>
      <c r="AD287" s="235"/>
      <c r="AE287" s="244"/>
      <c r="AF287" s="244"/>
      <c r="AG287" s="245"/>
      <c r="AH287" s="236"/>
      <c r="AI287" s="248"/>
      <c r="AJ287" s="248"/>
      <c r="AK287" s="1111"/>
      <c r="AL287" s="24"/>
      <c r="AM287" s="66"/>
    </row>
    <row r="288" spans="1:39" s="18" customFormat="1" ht="16.350000000000001" customHeight="1">
      <c r="A288" s="2"/>
      <c r="B288" s="26"/>
      <c r="C288" s="1104"/>
      <c r="D288" s="1105"/>
      <c r="E288" s="1105"/>
      <c r="F288" s="1105"/>
      <c r="G288" s="1105"/>
      <c r="H288" s="1105"/>
      <c r="I288" s="1105"/>
      <c r="J288" s="1105"/>
      <c r="K288" s="1105"/>
      <c r="L288" s="1105"/>
      <c r="M288" s="1106"/>
      <c r="N288" s="233"/>
      <c r="O288" s="259"/>
      <c r="P288" s="259"/>
      <c r="Q288" s="260"/>
      <c r="R288" s="236"/>
      <c r="S288" s="248"/>
      <c r="T288" s="248"/>
      <c r="U288" s="249"/>
      <c r="V288" s="235"/>
      <c r="W288" s="244"/>
      <c r="X288" s="244"/>
      <c r="Y288" s="245"/>
      <c r="Z288" s="233"/>
      <c r="AA288" s="248"/>
      <c r="AB288" s="248"/>
      <c r="AC288" s="249"/>
      <c r="AD288" s="236"/>
      <c r="AE288" s="248"/>
      <c r="AF288" s="248"/>
      <c r="AG288" s="249"/>
      <c r="AH288" s="234" t="s">
        <v>368</v>
      </c>
      <c r="AI288" s="242" t="s">
        <v>369</v>
      </c>
      <c r="AJ288" s="242"/>
      <c r="AK288" s="1109"/>
      <c r="AL288" s="24"/>
      <c r="AM288" s="66"/>
    </row>
    <row r="289" spans="1:40" s="18" customFormat="1" ht="16.350000000000001" customHeight="1">
      <c r="A289" s="2"/>
      <c r="B289" s="26"/>
      <c r="C289" s="1104"/>
      <c r="D289" s="1105"/>
      <c r="E289" s="1105"/>
      <c r="F289" s="1105"/>
      <c r="G289" s="1105"/>
      <c r="H289" s="1105"/>
      <c r="I289" s="1105"/>
      <c r="J289" s="1105"/>
      <c r="K289" s="1105"/>
      <c r="L289" s="1105"/>
      <c r="M289" s="1106"/>
      <c r="N289" s="233"/>
      <c r="O289" s="259"/>
      <c r="P289" s="259"/>
      <c r="Q289" s="260"/>
      <c r="R289" s="234"/>
      <c r="S289" s="242" t="s">
        <v>370</v>
      </c>
      <c r="T289" s="242"/>
      <c r="U289" s="243"/>
      <c r="V289" s="235"/>
      <c r="W289" s="244"/>
      <c r="X289" s="244"/>
      <c r="Y289" s="245"/>
      <c r="Z289" s="234"/>
      <c r="AA289" s="242" t="s">
        <v>371</v>
      </c>
      <c r="AB289" s="242"/>
      <c r="AC289" s="243"/>
      <c r="AD289" s="234" t="s">
        <v>355</v>
      </c>
      <c r="AE289" s="242" t="s">
        <v>372</v>
      </c>
      <c r="AF289" s="242"/>
      <c r="AG289" s="243"/>
      <c r="AH289" s="235"/>
      <c r="AI289" s="244"/>
      <c r="AJ289" s="244"/>
      <c r="AK289" s="1110"/>
      <c r="AL289" s="24"/>
      <c r="AM289" s="66"/>
    </row>
    <row r="290" spans="1:40" s="18" customFormat="1" ht="16.350000000000001" customHeight="1">
      <c r="A290" s="2"/>
      <c r="B290" s="26"/>
      <c r="C290" s="1104"/>
      <c r="D290" s="1105"/>
      <c r="E290" s="1105"/>
      <c r="F290" s="1105"/>
      <c r="G290" s="1105"/>
      <c r="H290" s="1105"/>
      <c r="I290" s="1105"/>
      <c r="J290" s="1105"/>
      <c r="K290" s="1105"/>
      <c r="L290" s="1105"/>
      <c r="M290" s="1106"/>
      <c r="N290" s="233"/>
      <c r="O290" s="259"/>
      <c r="P290" s="259"/>
      <c r="Q290" s="260"/>
      <c r="R290" s="235"/>
      <c r="S290" s="244"/>
      <c r="T290" s="244"/>
      <c r="U290" s="245"/>
      <c r="V290" s="235"/>
      <c r="W290" s="244"/>
      <c r="X290" s="244"/>
      <c r="Y290" s="245"/>
      <c r="Z290" s="235"/>
      <c r="AA290" s="244"/>
      <c r="AB290" s="244"/>
      <c r="AC290" s="245"/>
      <c r="AD290" s="235"/>
      <c r="AE290" s="244"/>
      <c r="AF290" s="244"/>
      <c r="AG290" s="245"/>
      <c r="AH290" s="235"/>
      <c r="AI290" s="244"/>
      <c r="AJ290" s="244"/>
      <c r="AK290" s="1110"/>
      <c r="AL290" s="24"/>
      <c r="AM290" s="7"/>
    </row>
    <row r="291" spans="1:40" s="18" customFormat="1" ht="16.350000000000001" customHeight="1">
      <c r="A291" s="2"/>
      <c r="B291" s="26"/>
      <c r="C291" s="1104"/>
      <c r="D291" s="1105"/>
      <c r="E291" s="1105"/>
      <c r="F291" s="1105"/>
      <c r="G291" s="1105"/>
      <c r="H291" s="1105"/>
      <c r="I291" s="1105"/>
      <c r="J291" s="1105"/>
      <c r="K291" s="1105"/>
      <c r="L291" s="1105"/>
      <c r="M291" s="1106"/>
      <c r="N291" s="1099"/>
      <c r="O291" s="261"/>
      <c r="P291" s="261"/>
      <c r="Q291" s="262"/>
      <c r="R291" s="1100"/>
      <c r="S291" s="246"/>
      <c r="T291" s="246"/>
      <c r="U291" s="247"/>
      <c r="V291" s="1100"/>
      <c r="W291" s="246"/>
      <c r="X291" s="246"/>
      <c r="Y291" s="247"/>
      <c r="Z291" s="1100"/>
      <c r="AA291" s="246"/>
      <c r="AB291" s="246"/>
      <c r="AC291" s="247"/>
      <c r="AD291" s="1100"/>
      <c r="AE291" s="246"/>
      <c r="AF291" s="246"/>
      <c r="AG291" s="247"/>
      <c r="AH291" s="1100"/>
      <c r="AI291" s="246"/>
      <c r="AJ291" s="246"/>
      <c r="AK291" s="1112"/>
      <c r="AL291" s="24"/>
      <c r="AM291" s="7"/>
    </row>
    <row r="292" spans="1:40" s="18" customFormat="1" ht="16.350000000000001" hidden="1" customHeight="1">
      <c r="A292" s="2"/>
      <c r="B292" s="26"/>
      <c r="C292" s="221">
        <v>8</v>
      </c>
      <c r="D292" s="222"/>
      <c r="E292" s="227" t="s">
        <v>670</v>
      </c>
      <c r="F292" s="228"/>
      <c r="G292" s="200" t="s">
        <v>373</v>
      </c>
      <c r="H292" s="200" t="s">
        <v>374</v>
      </c>
      <c r="I292" s="200"/>
      <c r="J292" s="203"/>
      <c r="K292" s="206" t="s">
        <v>375</v>
      </c>
      <c r="L292" s="207"/>
      <c r="M292" s="208"/>
      <c r="N292" s="160" t="s">
        <v>355</v>
      </c>
      <c r="O292" s="217">
        <v>1.7000000000000001E-2</v>
      </c>
      <c r="P292" s="218"/>
      <c r="Q292" s="219"/>
      <c r="R292" s="160"/>
      <c r="S292" s="217">
        <v>5.0000000000000001E-3</v>
      </c>
      <c r="T292" s="218"/>
      <c r="U292" s="219"/>
      <c r="V292" s="160"/>
      <c r="W292" s="217">
        <v>1E-3</v>
      </c>
      <c r="X292" s="218"/>
      <c r="Y292" s="219"/>
      <c r="Z292" s="160" t="s">
        <v>355</v>
      </c>
      <c r="AA292" s="217">
        <v>1.7000000000000001E-2</v>
      </c>
      <c r="AB292" s="218"/>
      <c r="AC292" s="219"/>
      <c r="AD292" s="160"/>
      <c r="AE292" s="217">
        <v>5.0000000000000001E-3</v>
      </c>
      <c r="AF292" s="218"/>
      <c r="AG292" s="219"/>
      <c r="AH292" s="160"/>
      <c r="AI292" s="217">
        <v>1E-3</v>
      </c>
      <c r="AJ292" s="218"/>
      <c r="AK292" s="220"/>
      <c r="AL292" s="24"/>
      <c r="AM292" s="7"/>
    </row>
    <row r="293" spans="1:40" s="18" customFormat="1" ht="16.350000000000001" hidden="1" customHeight="1">
      <c r="A293" s="2"/>
      <c r="B293" s="26"/>
      <c r="C293" s="223"/>
      <c r="D293" s="224"/>
      <c r="E293" s="229"/>
      <c r="F293" s="230"/>
      <c r="G293" s="201"/>
      <c r="H293" s="201"/>
      <c r="I293" s="201"/>
      <c r="J293" s="204"/>
      <c r="K293" s="190" t="s">
        <v>376</v>
      </c>
      <c r="L293" s="191"/>
      <c r="M293" s="192"/>
      <c r="N293" s="161"/>
      <c r="O293" s="186">
        <v>6.0000000000000001E-3</v>
      </c>
      <c r="P293" s="187"/>
      <c r="Q293" s="188"/>
      <c r="R293" s="161"/>
      <c r="S293" s="186">
        <v>2E-3</v>
      </c>
      <c r="T293" s="187"/>
      <c r="U293" s="188"/>
      <c r="V293" s="161"/>
      <c r="W293" s="186">
        <v>0</v>
      </c>
      <c r="X293" s="187"/>
      <c r="Y293" s="188"/>
      <c r="Z293" s="161"/>
      <c r="AA293" s="186">
        <v>6.0000000000000001E-3</v>
      </c>
      <c r="AB293" s="187"/>
      <c r="AC293" s="188"/>
      <c r="AD293" s="161"/>
      <c r="AE293" s="186">
        <v>2E-3</v>
      </c>
      <c r="AF293" s="187"/>
      <c r="AG293" s="188"/>
      <c r="AH293" s="161"/>
      <c r="AI293" s="186">
        <v>0</v>
      </c>
      <c r="AJ293" s="187"/>
      <c r="AK293" s="189"/>
      <c r="AL293" s="24"/>
      <c r="AM293" s="7"/>
    </row>
    <row r="294" spans="1:40" s="18" customFormat="1" ht="16.350000000000001" hidden="1" customHeight="1">
      <c r="A294" s="2"/>
      <c r="B294" s="26"/>
      <c r="C294" s="223"/>
      <c r="D294" s="224"/>
      <c r="E294" s="229"/>
      <c r="F294" s="230"/>
      <c r="G294" s="201"/>
      <c r="H294" s="201"/>
      <c r="I294" s="201"/>
      <c r="J294" s="204"/>
      <c r="K294" s="190" t="s">
        <v>378</v>
      </c>
      <c r="L294" s="191"/>
      <c r="M294" s="192"/>
      <c r="N294" s="161"/>
      <c r="O294" s="186">
        <v>2E-3</v>
      </c>
      <c r="P294" s="187"/>
      <c r="Q294" s="188"/>
      <c r="R294" s="161"/>
      <c r="S294" s="186">
        <v>1E-3</v>
      </c>
      <c r="T294" s="187"/>
      <c r="U294" s="188"/>
      <c r="V294" s="161"/>
      <c r="W294" s="186">
        <v>0</v>
      </c>
      <c r="X294" s="187"/>
      <c r="Y294" s="188"/>
      <c r="Z294" s="161" t="s">
        <v>355</v>
      </c>
      <c r="AA294" s="186">
        <v>2E-3</v>
      </c>
      <c r="AB294" s="187"/>
      <c r="AC294" s="188"/>
      <c r="AD294" s="161"/>
      <c r="AE294" s="186">
        <v>1E-3</v>
      </c>
      <c r="AF294" s="187"/>
      <c r="AG294" s="188"/>
      <c r="AH294" s="161"/>
      <c r="AI294" s="186">
        <v>0</v>
      </c>
      <c r="AJ294" s="187"/>
      <c r="AK294" s="189"/>
      <c r="AL294" s="24"/>
      <c r="AM294" s="7"/>
    </row>
    <row r="295" spans="1:40" s="18" customFormat="1" ht="16.350000000000001" hidden="1" customHeight="1">
      <c r="A295" s="2"/>
      <c r="B295" s="26"/>
      <c r="C295" s="223"/>
      <c r="D295" s="224"/>
      <c r="E295" s="229"/>
      <c r="F295" s="230"/>
      <c r="G295" s="201"/>
      <c r="H295" s="201"/>
      <c r="I295" s="201"/>
      <c r="J295" s="204"/>
      <c r="K295" s="190">
        <v>0</v>
      </c>
      <c r="L295" s="191"/>
      <c r="M295" s="192"/>
      <c r="N295" s="161" t="s">
        <v>368</v>
      </c>
      <c r="O295" s="186">
        <v>0</v>
      </c>
      <c r="P295" s="187"/>
      <c r="Q295" s="188"/>
      <c r="R295" s="161" t="s">
        <v>368</v>
      </c>
      <c r="S295" s="186">
        <v>0</v>
      </c>
      <c r="T295" s="187"/>
      <c r="U295" s="188"/>
      <c r="V295" s="161" t="s">
        <v>368</v>
      </c>
      <c r="W295" s="186">
        <v>0</v>
      </c>
      <c r="X295" s="187"/>
      <c r="Y295" s="188"/>
      <c r="Z295" s="161" t="s">
        <v>368</v>
      </c>
      <c r="AA295" s="186">
        <v>0</v>
      </c>
      <c r="AB295" s="187"/>
      <c r="AC295" s="188"/>
      <c r="AD295" s="161" t="s">
        <v>368</v>
      </c>
      <c r="AE295" s="186">
        <v>0</v>
      </c>
      <c r="AF295" s="187"/>
      <c r="AG295" s="188"/>
      <c r="AH295" s="161" t="s">
        <v>368</v>
      </c>
      <c r="AI295" s="186">
        <v>0</v>
      </c>
      <c r="AJ295" s="187"/>
      <c r="AK295" s="189"/>
      <c r="AL295" s="24"/>
      <c r="AM295" s="7"/>
    </row>
    <row r="296" spans="1:40" s="18" customFormat="1" ht="16.350000000000001" hidden="1" customHeight="1">
      <c r="A296" s="2"/>
      <c r="B296" s="26"/>
      <c r="C296" s="223"/>
      <c r="D296" s="224"/>
      <c r="E296" s="229"/>
      <c r="F296" s="230"/>
      <c r="G296" s="202"/>
      <c r="H296" s="202"/>
      <c r="I296" s="202"/>
      <c r="J296" s="205"/>
      <c r="K296" s="193" t="s">
        <v>1</v>
      </c>
      <c r="L296" s="194"/>
      <c r="M296" s="195"/>
      <c r="N296" s="213">
        <f>IF(N292="○",O292,IF(N293="○",O293,IF(N294="○",O294,IF(N295="○",O295,""))))</f>
        <v>0</v>
      </c>
      <c r="O296" s="214"/>
      <c r="P296" s="214"/>
      <c r="Q296" s="215"/>
      <c r="R296" s="213">
        <f>IF(R292="○",S292,IF(R293="○",S293,IF(R294="○",S294,IF(R295="○",S295,""))))</f>
        <v>0</v>
      </c>
      <c r="S296" s="214"/>
      <c r="T296" s="214"/>
      <c r="U296" s="215"/>
      <c r="V296" s="213">
        <f>IF(V292="○",W292,IF(V293="○",W293,IF(V294="○",W294,IF(V295="○",W295,""))))</f>
        <v>0</v>
      </c>
      <c r="W296" s="214"/>
      <c r="X296" s="214"/>
      <c r="Y296" s="215"/>
      <c r="Z296" s="213">
        <f>IF(Z292="○",AA292,IF(Z293="○",AA293,IF(Z294="○",AA294,IF(Z295="○",AA295,""))))</f>
        <v>0</v>
      </c>
      <c r="AA296" s="214"/>
      <c r="AB296" s="214"/>
      <c r="AC296" s="215"/>
      <c r="AD296" s="213">
        <f>IF(AD292="○",AE292,IF(AD293="○",AE293,IF(AD294="○",AE294,IF(AD295="○",AE295,""))))</f>
        <v>0</v>
      </c>
      <c r="AE296" s="214"/>
      <c r="AF296" s="214"/>
      <c r="AG296" s="215"/>
      <c r="AH296" s="213">
        <f>IF(AH292="○",AI292,IF(AH293="○",AI293,IF(AH294="○",AI294,IF(AH295="○",AI295,""))))</f>
        <v>0</v>
      </c>
      <c r="AI296" s="214"/>
      <c r="AJ296" s="214"/>
      <c r="AK296" s="216"/>
      <c r="AL296" s="24"/>
      <c r="AM296" s="7"/>
    </row>
    <row r="297" spans="1:40" ht="16.350000000000001" hidden="1" customHeight="1">
      <c r="B297" s="26"/>
      <c r="C297" s="223"/>
      <c r="D297" s="224"/>
      <c r="E297" s="229"/>
      <c r="F297" s="230"/>
      <c r="G297" s="200" t="s">
        <v>380</v>
      </c>
      <c r="H297" s="200" t="s">
        <v>382</v>
      </c>
      <c r="I297" s="200"/>
      <c r="J297" s="203"/>
      <c r="K297" s="206" t="s">
        <v>375</v>
      </c>
      <c r="L297" s="207"/>
      <c r="M297" s="208"/>
      <c r="N297" s="160"/>
      <c r="O297" s="217">
        <v>0.05</v>
      </c>
      <c r="P297" s="218"/>
      <c r="Q297" s="219"/>
      <c r="R297" s="160"/>
      <c r="S297" s="217">
        <v>1.4999999999999999E-2</v>
      </c>
      <c r="T297" s="218"/>
      <c r="U297" s="219"/>
      <c r="V297" s="160"/>
      <c r="W297" s="217">
        <v>4.0000000000000001E-3</v>
      </c>
      <c r="X297" s="218"/>
      <c r="Y297" s="219"/>
      <c r="Z297" s="160"/>
      <c r="AA297" s="217">
        <v>0.05</v>
      </c>
      <c r="AB297" s="218"/>
      <c r="AC297" s="219"/>
      <c r="AD297" s="160"/>
      <c r="AE297" s="217">
        <v>1.4999999999999999E-2</v>
      </c>
      <c r="AF297" s="218"/>
      <c r="AG297" s="219"/>
      <c r="AH297" s="160"/>
      <c r="AI297" s="217">
        <v>4.0000000000000001E-3</v>
      </c>
      <c r="AJ297" s="218"/>
      <c r="AK297" s="220"/>
      <c r="AL297" s="24"/>
      <c r="AM297" s="7"/>
      <c r="AN297" s="2"/>
    </row>
    <row r="298" spans="1:40" ht="16.350000000000001" hidden="1" customHeight="1">
      <c r="B298" s="26"/>
      <c r="C298" s="223"/>
      <c r="D298" s="224"/>
      <c r="E298" s="229"/>
      <c r="F298" s="230"/>
      <c r="G298" s="201"/>
      <c r="H298" s="201"/>
      <c r="I298" s="201"/>
      <c r="J298" s="204"/>
      <c r="K298" s="190" t="s">
        <v>376</v>
      </c>
      <c r="L298" s="191"/>
      <c r="M298" s="192"/>
      <c r="N298" s="161"/>
      <c r="O298" s="186">
        <v>1.7000000000000001E-2</v>
      </c>
      <c r="P298" s="187"/>
      <c r="Q298" s="188"/>
      <c r="R298" s="161"/>
      <c r="S298" s="186">
        <v>5.0000000000000001E-3</v>
      </c>
      <c r="T298" s="187"/>
      <c r="U298" s="188"/>
      <c r="V298" s="161"/>
      <c r="W298" s="186">
        <v>1E-3</v>
      </c>
      <c r="X298" s="187"/>
      <c r="Y298" s="188"/>
      <c r="Z298" s="161"/>
      <c r="AA298" s="186">
        <v>1.7000000000000001E-2</v>
      </c>
      <c r="AB298" s="187"/>
      <c r="AC298" s="188"/>
      <c r="AD298" s="161"/>
      <c r="AE298" s="186">
        <v>5.0000000000000001E-3</v>
      </c>
      <c r="AF298" s="187"/>
      <c r="AG298" s="188"/>
      <c r="AH298" s="161"/>
      <c r="AI298" s="186">
        <v>1E-3</v>
      </c>
      <c r="AJ298" s="187"/>
      <c r="AK298" s="189"/>
      <c r="AL298" s="24"/>
      <c r="AM298" s="7"/>
      <c r="AN298" s="2"/>
    </row>
    <row r="299" spans="1:40" ht="16.350000000000001" hidden="1" customHeight="1">
      <c r="B299" s="26"/>
      <c r="C299" s="223"/>
      <c r="D299" s="224"/>
      <c r="E299" s="229"/>
      <c r="F299" s="230"/>
      <c r="G299" s="201"/>
      <c r="H299" s="201"/>
      <c r="I299" s="201"/>
      <c r="J299" s="204"/>
      <c r="K299" s="190" t="s">
        <v>378</v>
      </c>
      <c r="L299" s="191"/>
      <c r="M299" s="192"/>
      <c r="N299" s="161"/>
      <c r="O299" s="186">
        <v>6.0000000000000001E-3</v>
      </c>
      <c r="P299" s="187"/>
      <c r="Q299" s="188"/>
      <c r="R299" s="161"/>
      <c r="S299" s="186">
        <v>2E-3</v>
      </c>
      <c r="T299" s="187"/>
      <c r="U299" s="188"/>
      <c r="V299" s="161"/>
      <c r="W299" s="186">
        <v>0</v>
      </c>
      <c r="X299" s="187"/>
      <c r="Y299" s="188"/>
      <c r="Z299" s="161"/>
      <c r="AA299" s="186">
        <v>6.0000000000000001E-3</v>
      </c>
      <c r="AB299" s="187"/>
      <c r="AC299" s="188"/>
      <c r="AD299" s="161"/>
      <c r="AE299" s="186">
        <v>2E-3</v>
      </c>
      <c r="AF299" s="187"/>
      <c r="AG299" s="188"/>
      <c r="AH299" s="161" t="s">
        <v>368</v>
      </c>
      <c r="AI299" s="186">
        <v>0</v>
      </c>
      <c r="AJ299" s="187"/>
      <c r="AK299" s="189"/>
      <c r="AL299" s="24"/>
      <c r="AM299" s="7"/>
      <c r="AN299" s="2"/>
    </row>
    <row r="300" spans="1:40" ht="16.350000000000001" hidden="1" customHeight="1">
      <c r="B300" s="26"/>
      <c r="C300" s="223"/>
      <c r="D300" s="224"/>
      <c r="E300" s="229"/>
      <c r="F300" s="230"/>
      <c r="G300" s="201"/>
      <c r="H300" s="201"/>
      <c r="I300" s="201"/>
      <c r="J300" s="204"/>
      <c r="K300" s="190">
        <v>0</v>
      </c>
      <c r="L300" s="191"/>
      <c r="M300" s="192"/>
      <c r="N300" s="161" t="s">
        <v>368</v>
      </c>
      <c r="O300" s="186">
        <v>0</v>
      </c>
      <c r="P300" s="187"/>
      <c r="Q300" s="188"/>
      <c r="R300" s="161" t="s">
        <v>368</v>
      </c>
      <c r="S300" s="186">
        <v>0</v>
      </c>
      <c r="T300" s="187"/>
      <c r="U300" s="188"/>
      <c r="V300" s="161" t="s">
        <v>368</v>
      </c>
      <c r="W300" s="186">
        <v>0</v>
      </c>
      <c r="X300" s="187"/>
      <c r="Y300" s="188"/>
      <c r="Z300" s="161" t="s">
        <v>368</v>
      </c>
      <c r="AA300" s="186">
        <v>0</v>
      </c>
      <c r="AB300" s="187"/>
      <c r="AC300" s="188"/>
      <c r="AD300" s="161" t="s">
        <v>368</v>
      </c>
      <c r="AE300" s="186">
        <v>0</v>
      </c>
      <c r="AF300" s="187"/>
      <c r="AG300" s="188"/>
      <c r="AH300" s="161" t="s">
        <v>355</v>
      </c>
      <c r="AI300" s="186">
        <v>0</v>
      </c>
      <c r="AJ300" s="187"/>
      <c r="AK300" s="189"/>
      <c r="AL300" s="24"/>
      <c r="AM300" s="7"/>
      <c r="AN300" s="2"/>
    </row>
    <row r="301" spans="1:40" ht="16.350000000000001" hidden="1" customHeight="1">
      <c r="B301" s="26"/>
      <c r="C301" s="223"/>
      <c r="D301" s="224"/>
      <c r="E301" s="229"/>
      <c r="F301" s="230"/>
      <c r="G301" s="202"/>
      <c r="H301" s="202"/>
      <c r="I301" s="202"/>
      <c r="J301" s="205"/>
      <c r="K301" s="193" t="s">
        <v>1</v>
      </c>
      <c r="L301" s="194"/>
      <c r="M301" s="195"/>
      <c r="N301" s="196">
        <f>IF(N297="○",O297,IF(N298="○",O298,IF(N299="○",O299,IF(N300="○",O300,""))))</f>
        <v>0</v>
      </c>
      <c r="O301" s="197"/>
      <c r="P301" s="197"/>
      <c r="Q301" s="198"/>
      <c r="R301" s="196">
        <f>IF(R297="○",S297,IF(R298="○",S298,IF(R299="○",S299,IF(R300="○",S300,""))))</f>
        <v>0</v>
      </c>
      <c r="S301" s="197"/>
      <c r="T301" s="197"/>
      <c r="U301" s="198"/>
      <c r="V301" s="196">
        <f>IF(V297="○",W297,IF(V298="○",W298,IF(V299="○",W299,IF(V300="○",W300,""))))</f>
        <v>0</v>
      </c>
      <c r="W301" s="197"/>
      <c r="X301" s="197"/>
      <c r="Y301" s="198"/>
      <c r="Z301" s="196">
        <f>IF(Z297="○",AA297,IF(Z298="○",AA298,IF(Z299="○",AA299,IF(Z300="○",AA300,""))))</f>
        <v>0</v>
      </c>
      <c r="AA301" s="197"/>
      <c r="AB301" s="197"/>
      <c r="AC301" s="198"/>
      <c r="AD301" s="196">
        <f>IF(AD297="○",AE297,IF(AD298="○",AE298,IF(AD299="○",AE299,IF(AD300="○",AE300,""))))</f>
        <v>0</v>
      </c>
      <c r="AE301" s="197"/>
      <c r="AF301" s="197"/>
      <c r="AG301" s="198"/>
      <c r="AH301" s="196">
        <f>IF(AH297="○",AI297,IF(AH298="○",AI298,IF(AH299="○",AI299,IF(AH300="○",AI300,""))))</f>
        <v>0</v>
      </c>
      <c r="AI301" s="197"/>
      <c r="AJ301" s="197"/>
      <c r="AK301" s="199"/>
      <c r="AL301" s="24"/>
      <c r="AM301" s="7"/>
      <c r="AN301" s="2"/>
    </row>
    <row r="302" spans="1:40" ht="16.350000000000001" hidden="1" customHeight="1">
      <c r="B302" s="26"/>
      <c r="C302" s="223"/>
      <c r="D302" s="224"/>
      <c r="E302" s="229"/>
      <c r="F302" s="230"/>
      <c r="G302" s="200" t="s">
        <v>383</v>
      </c>
      <c r="H302" s="200" t="s">
        <v>384</v>
      </c>
      <c r="I302" s="200"/>
      <c r="J302" s="203"/>
      <c r="K302" s="206" t="s">
        <v>375</v>
      </c>
      <c r="L302" s="207"/>
      <c r="M302" s="208"/>
      <c r="N302" s="166"/>
      <c r="O302" s="209">
        <v>0.15</v>
      </c>
      <c r="P302" s="210"/>
      <c r="Q302" s="211"/>
      <c r="R302" s="166"/>
      <c r="S302" s="209">
        <v>4.4999999999999998E-2</v>
      </c>
      <c r="T302" s="210"/>
      <c r="U302" s="211"/>
      <c r="V302" s="166"/>
      <c r="W302" s="209">
        <v>1.0999999999999999E-2</v>
      </c>
      <c r="X302" s="210"/>
      <c r="Y302" s="211"/>
      <c r="Z302" s="166"/>
      <c r="AA302" s="209">
        <v>0.15</v>
      </c>
      <c r="AB302" s="210"/>
      <c r="AC302" s="211"/>
      <c r="AD302" s="166"/>
      <c r="AE302" s="209">
        <v>4.4999999999999998E-2</v>
      </c>
      <c r="AF302" s="210"/>
      <c r="AG302" s="211"/>
      <c r="AH302" s="166"/>
      <c r="AI302" s="209">
        <v>1.0999999999999999E-2</v>
      </c>
      <c r="AJ302" s="210"/>
      <c r="AK302" s="212"/>
      <c r="AL302" s="24"/>
      <c r="AM302" s="7"/>
      <c r="AN302" s="2"/>
    </row>
    <row r="303" spans="1:40" ht="16.350000000000001" hidden="1" customHeight="1">
      <c r="B303" s="26"/>
      <c r="C303" s="223"/>
      <c r="D303" s="224"/>
      <c r="E303" s="229"/>
      <c r="F303" s="230"/>
      <c r="G303" s="201"/>
      <c r="H303" s="201"/>
      <c r="I303" s="201"/>
      <c r="J303" s="204"/>
      <c r="K303" s="190" t="s">
        <v>376</v>
      </c>
      <c r="L303" s="191"/>
      <c r="M303" s="192"/>
      <c r="N303" s="161"/>
      <c r="O303" s="186">
        <v>0.05</v>
      </c>
      <c r="P303" s="187"/>
      <c r="Q303" s="188"/>
      <c r="R303" s="161"/>
      <c r="S303" s="186">
        <v>1.4999999999999999E-2</v>
      </c>
      <c r="T303" s="187"/>
      <c r="U303" s="188"/>
      <c r="V303" s="161"/>
      <c r="W303" s="186">
        <v>4.0000000000000001E-3</v>
      </c>
      <c r="X303" s="187"/>
      <c r="Y303" s="188"/>
      <c r="Z303" s="161"/>
      <c r="AA303" s="186">
        <v>0.05</v>
      </c>
      <c r="AB303" s="187"/>
      <c r="AC303" s="188"/>
      <c r="AD303" s="161"/>
      <c r="AE303" s="186">
        <v>1.4999999999999999E-2</v>
      </c>
      <c r="AF303" s="187"/>
      <c r="AG303" s="188"/>
      <c r="AH303" s="161"/>
      <c r="AI303" s="186">
        <v>4.0000000000000001E-3</v>
      </c>
      <c r="AJ303" s="187"/>
      <c r="AK303" s="189"/>
      <c r="AL303" s="24"/>
      <c r="AM303" s="7"/>
      <c r="AN303" s="2"/>
    </row>
    <row r="304" spans="1:40" ht="16.350000000000001" hidden="1" customHeight="1">
      <c r="B304" s="26"/>
      <c r="C304" s="223"/>
      <c r="D304" s="224"/>
      <c r="E304" s="229"/>
      <c r="F304" s="230"/>
      <c r="G304" s="201"/>
      <c r="H304" s="201"/>
      <c r="I304" s="201"/>
      <c r="J304" s="204"/>
      <c r="K304" s="190" t="s">
        <v>377</v>
      </c>
      <c r="L304" s="191"/>
      <c r="M304" s="192"/>
      <c r="N304" s="161" t="s">
        <v>355</v>
      </c>
      <c r="O304" s="186">
        <v>1.7000000000000001E-2</v>
      </c>
      <c r="P304" s="187"/>
      <c r="Q304" s="188"/>
      <c r="R304" s="161"/>
      <c r="S304" s="186">
        <v>5.0000000000000001E-3</v>
      </c>
      <c r="T304" s="187"/>
      <c r="U304" s="188"/>
      <c r="V304" s="161"/>
      <c r="W304" s="186">
        <v>1E-3</v>
      </c>
      <c r="X304" s="187"/>
      <c r="Y304" s="188"/>
      <c r="Z304" s="161"/>
      <c r="AA304" s="186">
        <v>1.7000000000000001E-2</v>
      </c>
      <c r="AB304" s="187"/>
      <c r="AC304" s="188"/>
      <c r="AD304" s="161"/>
      <c r="AE304" s="186">
        <v>5.0000000000000001E-3</v>
      </c>
      <c r="AF304" s="187"/>
      <c r="AG304" s="188"/>
      <c r="AH304" s="161" t="s">
        <v>368</v>
      </c>
      <c r="AI304" s="186">
        <v>1E-3</v>
      </c>
      <c r="AJ304" s="187"/>
      <c r="AK304" s="189"/>
      <c r="AL304" s="24"/>
      <c r="AM304" s="7"/>
      <c r="AN304" s="2"/>
    </row>
    <row r="305" spans="1:40" ht="16.350000000000001" hidden="1" customHeight="1">
      <c r="B305" s="26"/>
      <c r="C305" s="223"/>
      <c r="D305" s="224"/>
      <c r="E305" s="229"/>
      <c r="F305" s="230"/>
      <c r="G305" s="201"/>
      <c r="H305" s="201"/>
      <c r="I305" s="201"/>
      <c r="J305" s="204"/>
      <c r="K305" s="190">
        <v>0</v>
      </c>
      <c r="L305" s="191"/>
      <c r="M305" s="192"/>
      <c r="N305" s="161" t="s">
        <v>368</v>
      </c>
      <c r="O305" s="186">
        <v>0</v>
      </c>
      <c r="P305" s="187"/>
      <c r="Q305" s="188"/>
      <c r="R305" s="161" t="s">
        <v>368</v>
      </c>
      <c r="S305" s="186">
        <v>0</v>
      </c>
      <c r="T305" s="187"/>
      <c r="U305" s="188"/>
      <c r="V305" s="161" t="s">
        <v>368</v>
      </c>
      <c r="W305" s="186">
        <v>0</v>
      </c>
      <c r="X305" s="187"/>
      <c r="Y305" s="188"/>
      <c r="Z305" s="161" t="s">
        <v>368</v>
      </c>
      <c r="AA305" s="186">
        <v>0</v>
      </c>
      <c r="AB305" s="187"/>
      <c r="AC305" s="188"/>
      <c r="AD305" s="161" t="s">
        <v>368</v>
      </c>
      <c r="AE305" s="186">
        <v>0</v>
      </c>
      <c r="AF305" s="187"/>
      <c r="AG305" s="188"/>
      <c r="AH305" s="161"/>
      <c r="AI305" s="186">
        <v>0</v>
      </c>
      <c r="AJ305" s="187"/>
      <c r="AK305" s="189"/>
      <c r="AL305" s="24"/>
      <c r="AM305" s="7"/>
      <c r="AN305" s="2"/>
    </row>
    <row r="306" spans="1:40" ht="16.350000000000001" hidden="1" customHeight="1">
      <c r="B306" s="26"/>
      <c r="C306" s="223"/>
      <c r="D306" s="224"/>
      <c r="E306" s="229"/>
      <c r="F306" s="230"/>
      <c r="G306" s="202"/>
      <c r="H306" s="202"/>
      <c r="I306" s="202"/>
      <c r="J306" s="205"/>
      <c r="K306" s="193" t="s">
        <v>1</v>
      </c>
      <c r="L306" s="194"/>
      <c r="M306" s="195"/>
      <c r="N306" s="196">
        <f>IF(N302="○",O302,IF(N303="○",O303,IF(N304="○",O304,IF(N305="○",O305,""))))</f>
        <v>0</v>
      </c>
      <c r="O306" s="197"/>
      <c r="P306" s="197"/>
      <c r="Q306" s="198"/>
      <c r="R306" s="196">
        <f>IF(R302="○",S302,IF(R303="○",S303,IF(R304="○",S304,IF(R305="○",S305,""))))</f>
        <v>0</v>
      </c>
      <c r="S306" s="197"/>
      <c r="T306" s="197"/>
      <c r="U306" s="198"/>
      <c r="V306" s="196">
        <f>IF(V302="○",W302,IF(V303="○",W303,IF(V304="○",W304,IF(V305="○",W305,""))))</f>
        <v>0</v>
      </c>
      <c r="W306" s="197"/>
      <c r="X306" s="197"/>
      <c r="Y306" s="198"/>
      <c r="Z306" s="196">
        <f>IF(Z302="○",AA302,IF(Z303="○",AA303,IF(Z304="○",AA304,IF(Z305="○",AA305,""))))</f>
        <v>0</v>
      </c>
      <c r="AA306" s="197"/>
      <c r="AB306" s="197"/>
      <c r="AC306" s="198"/>
      <c r="AD306" s="196">
        <f>IF(AD302="○",AE302,IF(AD303="○",AE303,IF(AD304="○",AE304,IF(AD305="○",AE305,""))))</f>
        <v>0</v>
      </c>
      <c r="AE306" s="197"/>
      <c r="AF306" s="197"/>
      <c r="AG306" s="198"/>
      <c r="AH306" s="196">
        <f>IF(AH302="○",AI302,IF(AH303="○",AI303,IF(AH304="○",AI304,IF(AH305="○",AI305,""))))</f>
        <v>1E-3</v>
      </c>
      <c r="AI306" s="197"/>
      <c r="AJ306" s="197"/>
      <c r="AK306" s="199"/>
      <c r="AL306" s="24"/>
      <c r="AM306" s="7"/>
      <c r="AN306" s="2"/>
    </row>
    <row r="307" spans="1:40" ht="16.350000000000001" hidden="1" customHeight="1">
      <c r="B307" s="26"/>
      <c r="C307" s="225"/>
      <c r="D307" s="226"/>
      <c r="E307" s="231"/>
      <c r="F307" s="232"/>
      <c r="G307" s="180" t="s">
        <v>385</v>
      </c>
      <c r="H307" s="181"/>
      <c r="I307" s="181"/>
      <c r="J307" s="181"/>
      <c r="K307" s="181"/>
      <c r="L307" s="181"/>
      <c r="M307" s="182"/>
      <c r="N307" s="183">
        <f>SUM(N296:Y296,N301:Y301,N306:Y306)</f>
        <v>0</v>
      </c>
      <c r="O307" s="184"/>
      <c r="P307" s="184"/>
      <c r="Q307" s="184"/>
      <c r="R307" s="184"/>
      <c r="S307" s="184"/>
      <c r="T307" s="184"/>
      <c r="U307" s="184"/>
      <c r="V307" s="184"/>
      <c r="W307" s="184"/>
      <c r="X307" s="184"/>
      <c r="Y307" s="184"/>
      <c r="Z307" s="183">
        <f>SUM(Z296:AK296,Z301:AK301,Z306:AK306)</f>
        <v>1E-3</v>
      </c>
      <c r="AA307" s="184"/>
      <c r="AB307" s="184"/>
      <c r="AC307" s="184"/>
      <c r="AD307" s="184"/>
      <c r="AE307" s="184"/>
      <c r="AF307" s="184"/>
      <c r="AG307" s="184"/>
      <c r="AH307" s="184"/>
      <c r="AI307" s="184"/>
      <c r="AJ307" s="184"/>
      <c r="AK307" s="185"/>
      <c r="AL307" s="24"/>
      <c r="AM307" s="7"/>
      <c r="AN307" s="2"/>
    </row>
    <row r="308" spans="1:40" s="18" customFormat="1" ht="16.350000000000001" hidden="1" customHeight="1">
      <c r="A308" s="2"/>
      <c r="B308" s="26"/>
      <c r="C308" s="221">
        <v>7</v>
      </c>
      <c r="D308" s="222"/>
      <c r="E308" s="227" t="s">
        <v>670</v>
      </c>
      <c r="F308" s="228"/>
      <c r="G308" s="200" t="s">
        <v>373</v>
      </c>
      <c r="H308" s="200" t="s">
        <v>374</v>
      </c>
      <c r="I308" s="200"/>
      <c r="J308" s="203"/>
      <c r="K308" s="206" t="s">
        <v>375</v>
      </c>
      <c r="L308" s="207"/>
      <c r="M308" s="208"/>
      <c r="N308" s="160" t="s">
        <v>355</v>
      </c>
      <c r="O308" s="217">
        <v>1.7000000000000001E-2</v>
      </c>
      <c r="P308" s="218"/>
      <c r="Q308" s="219"/>
      <c r="R308" s="160"/>
      <c r="S308" s="217">
        <v>5.0000000000000001E-3</v>
      </c>
      <c r="T308" s="218"/>
      <c r="U308" s="219"/>
      <c r="V308" s="160"/>
      <c r="W308" s="217">
        <v>1E-3</v>
      </c>
      <c r="X308" s="218"/>
      <c r="Y308" s="219"/>
      <c r="Z308" s="160" t="s">
        <v>355</v>
      </c>
      <c r="AA308" s="217">
        <v>1.7000000000000001E-2</v>
      </c>
      <c r="AB308" s="218"/>
      <c r="AC308" s="219"/>
      <c r="AD308" s="160"/>
      <c r="AE308" s="217">
        <v>5.0000000000000001E-3</v>
      </c>
      <c r="AF308" s="218"/>
      <c r="AG308" s="219"/>
      <c r="AH308" s="160"/>
      <c r="AI308" s="217">
        <v>1E-3</v>
      </c>
      <c r="AJ308" s="218"/>
      <c r="AK308" s="220"/>
      <c r="AL308" s="24"/>
      <c r="AM308" s="7"/>
    </row>
    <row r="309" spans="1:40" s="18" customFormat="1" ht="16.350000000000001" hidden="1" customHeight="1">
      <c r="A309" s="2"/>
      <c r="B309" s="26"/>
      <c r="C309" s="223"/>
      <c r="D309" s="224"/>
      <c r="E309" s="229"/>
      <c r="F309" s="230"/>
      <c r="G309" s="201"/>
      <c r="H309" s="201"/>
      <c r="I309" s="201"/>
      <c r="J309" s="204"/>
      <c r="K309" s="190" t="s">
        <v>376</v>
      </c>
      <c r="L309" s="191"/>
      <c r="M309" s="192"/>
      <c r="N309" s="161"/>
      <c r="O309" s="186">
        <v>6.0000000000000001E-3</v>
      </c>
      <c r="P309" s="187"/>
      <c r="Q309" s="188"/>
      <c r="R309" s="161"/>
      <c r="S309" s="186">
        <v>2E-3</v>
      </c>
      <c r="T309" s="187"/>
      <c r="U309" s="188"/>
      <c r="V309" s="161"/>
      <c r="W309" s="186">
        <v>0</v>
      </c>
      <c r="X309" s="187"/>
      <c r="Y309" s="188"/>
      <c r="Z309" s="161"/>
      <c r="AA309" s="186">
        <v>6.0000000000000001E-3</v>
      </c>
      <c r="AB309" s="187"/>
      <c r="AC309" s="188"/>
      <c r="AD309" s="161"/>
      <c r="AE309" s="186">
        <v>2E-3</v>
      </c>
      <c r="AF309" s="187"/>
      <c r="AG309" s="188"/>
      <c r="AH309" s="161"/>
      <c r="AI309" s="186">
        <v>0</v>
      </c>
      <c r="AJ309" s="187"/>
      <c r="AK309" s="189"/>
      <c r="AL309" s="24"/>
      <c r="AM309" s="7"/>
    </row>
    <row r="310" spans="1:40" s="18" customFormat="1" ht="16.350000000000001" hidden="1" customHeight="1">
      <c r="A310" s="2"/>
      <c r="B310" s="26"/>
      <c r="C310" s="223"/>
      <c r="D310" s="224"/>
      <c r="E310" s="229"/>
      <c r="F310" s="230"/>
      <c r="G310" s="201"/>
      <c r="H310" s="201"/>
      <c r="I310" s="201"/>
      <c r="J310" s="204"/>
      <c r="K310" s="190" t="s">
        <v>377</v>
      </c>
      <c r="L310" s="191"/>
      <c r="M310" s="192"/>
      <c r="N310" s="161"/>
      <c r="O310" s="186">
        <v>2E-3</v>
      </c>
      <c r="P310" s="187"/>
      <c r="Q310" s="188"/>
      <c r="R310" s="161"/>
      <c r="S310" s="186">
        <v>1E-3</v>
      </c>
      <c r="T310" s="187"/>
      <c r="U310" s="188"/>
      <c r="V310" s="161"/>
      <c r="W310" s="186">
        <v>0</v>
      </c>
      <c r="X310" s="187"/>
      <c r="Y310" s="188"/>
      <c r="Z310" s="161" t="s">
        <v>355</v>
      </c>
      <c r="AA310" s="186">
        <v>2E-3</v>
      </c>
      <c r="AB310" s="187"/>
      <c r="AC310" s="188"/>
      <c r="AD310" s="161"/>
      <c r="AE310" s="186">
        <v>1E-3</v>
      </c>
      <c r="AF310" s="187"/>
      <c r="AG310" s="188"/>
      <c r="AH310" s="161"/>
      <c r="AI310" s="186">
        <v>0</v>
      </c>
      <c r="AJ310" s="187"/>
      <c r="AK310" s="189"/>
      <c r="AL310" s="24"/>
      <c r="AM310" s="7"/>
    </row>
    <row r="311" spans="1:40" s="18" customFormat="1" ht="16.350000000000001" hidden="1" customHeight="1">
      <c r="A311" s="2"/>
      <c r="B311" s="26"/>
      <c r="C311" s="223"/>
      <c r="D311" s="224"/>
      <c r="E311" s="229"/>
      <c r="F311" s="230"/>
      <c r="G311" s="201"/>
      <c r="H311" s="201"/>
      <c r="I311" s="201"/>
      <c r="J311" s="204"/>
      <c r="K311" s="190">
        <v>0</v>
      </c>
      <c r="L311" s="191"/>
      <c r="M311" s="192"/>
      <c r="N311" s="161" t="s">
        <v>368</v>
      </c>
      <c r="O311" s="186">
        <v>0</v>
      </c>
      <c r="P311" s="187"/>
      <c r="Q311" s="188"/>
      <c r="R311" s="161" t="s">
        <v>368</v>
      </c>
      <c r="S311" s="186">
        <v>0</v>
      </c>
      <c r="T311" s="187"/>
      <c r="U311" s="188"/>
      <c r="V311" s="161" t="s">
        <v>368</v>
      </c>
      <c r="W311" s="186">
        <v>0</v>
      </c>
      <c r="X311" s="187"/>
      <c r="Y311" s="188"/>
      <c r="Z311" s="161" t="s">
        <v>368</v>
      </c>
      <c r="AA311" s="186">
        <v>0</v>
      </c>
      <c r="AB311" s="187"/>
      <c r="AC311" s="188"/>
      <c r="AD311" s="161" t="s">
        <v>368</v>
      </c>
      <c r="AE311" s="186">
        <v>0</v>
      </c>
      <c r="AF311" s="187"/>
      <c r="AG311" s="188"/>
      <c r="AH311" s="161" t="s">
        <v>368</v>
      </c>
      <c r="AI311" s="186">
        <v>0</v>
      </c>
      <c r="AJ311" s="187"/>
      <c r="AK311" s="189"/>
      <c r="AL311" s="24"/>
      <c r="AM311" s="7"/>
    </row>
    <row r="312" spans="1:40" s="18" customFormat="1" ht="16.350000000000001" hidden="1" customHeight="1">
      <c r="A312" s="2"/>
      <c r="B312" s="26"/>
      <c r="C312" s="223"/>
      <c r="D312" s="224"/>
      <c r="E312" s="229"/>
      <c r="F312" s="230"/>
      <c r="G312" s="202"/>
      <c r="H312" s="202"/>
      <c r="I312" s="202"/>
      <c r="J312" s="205"/>
      <c r="K312" s="193" t="s">
        <v>1</v>
      </c>
      <c r="L312" s="194"/>
      <c r="M312" s="195"/>
      <c r="N312" s="213">
        <f>IF(N308="○",O308,IF(N309="○",O309,IF(N310="○",O310,IF(N311="○",O311,""))))</f>
        <v>0</v>
      </c>
      <c r="O312" s="214"/>
      <c r="P312" s="214"/>
      <c r="Q312" s="215"/>
      <c r="R312" s="213">
        <f>IF(R308="○",S308,IF(R309="○",S309,IF(R310="○",S310,IF(R311="○",S311,""))))</f>
        <v>0</v>
      </c>
      <c r="S312" s="214"/>
      <c r="T312" s="214"/>
      <c r="U312" s="215"/>
      <c r="V312" s="213">
        <f>IF(V308="○",W308,IF(V309="○",W309,IF(V310="○",W310,IF(V311="○",W311,""))))</f>
        <v>0</v>
      </c>
      <c r="W312" s="214"/>
      <c r="X312" s="214"/>
      <c r="Y312" s="215"/>
      <c r="Z312" s="213">
        <f>IF(Z308="○",AA308,IF(Z309="○",AA309,IF(Z310="○",AA310,IF(Z311="○",AA311,""))))</f>
        <v>0</v>
      </c>
      <c r="AA312" s="214"/>
      <c r="AB312" s="214"/>
      <c r="AC312" s="215"/>
      <c r="AD312" s="213">
        <f>IF(AD308="○",AE308,IF(AD309="○",AE309,IF(AD310="○",AE310,IF(AD311="○",AE311,""))))</f>
        <v>0</v>
      </c>
      <c r="AE312" s="214"/>
      <c r="AF312" s="214"/>
      <c r="AG312" s="215"/>
      <c r="AH312" s="213">
        <f>IF(AH308="○",AI308,IF(AH309="○",AI309,IF(AH310="○",AI310,IF(AH311="○",AI311,""))))</f>
        <v>0</v>
      </c>
      <c r="AI312" s="214"/>
      <c r="AJ312" s="214"/>
      <c r="AK312" s="216"/>
      <c r="AL312" s="24"/>
      <c r="AM312" s="7"/>
    </row>
    <row r="313" spans="1:40" ht="16.350000000000001" hidden="1" customHeight="1">
      <c r="B313" s="26"/>
      <c r="C313" s="223"/>
      <c r="D313" s="224"/>
      <c r="E313" s="229"/>
      <c r="F313" s="230"/>
      <c r="G313" s="200" t="s">
        <v>379</v>
      </c>
      <c r="H313" s="200" t="s">
        <v>381</v>
      </c>
      <c r="I313" s="200"/>
      <c r="J313" s="203"/>
      <c r="K313" s="206" t="s">
        <v>375</v>
      </c>
      <c r="L313" s="207"/>
      <c r="M313" s="208"/>
      <c r="N313" s="160"/>
      <c r="O313" s="217">
        <v>0.05</v>
      </c>
      <c r="P313" s="218"/>
      <c r="Q313" s="219"/>
      <c r="R313" s="160"/>
      <c r="S313" s="217">
        <v>1.4999999999999999E-2</v>
      </c>
      <c r="T313" s="218"/>
      <c r="U313" s="219"/>
      <c r="V313" s="160"/>
      <c r="W313" s="217">
        <v>4.0000000000000001E-3</v>
      </c>
      <c r="X313" s="218"/>
      <c r="Y313" s="219"/>
      <c r="Z313" s="160"/>
      <c r="AA313" s="217">
        <v>0.05</v>
      </c>
      <c r="AB313" s="218"/>
      <c r="AC313" s="219"/>
      <c r="AD313" s="160"/>
      <c r="AE313" s="217">
        <v>1.4999999999999999E-2</v>
      </c>
      <c r="AF313" s="218"/>
      <c r="AG313" s="219"/>
      <c r="AH313" s="160"/>
      <c r="AI313" s="217">
        <v>4.0000000000000001E-3</v>
      </c>
      <c r="AJ313" s="218"/>
      <c r="AK313" s="220"/>
      <c r="AL313" s="24"/>
      <c r="AM313" s="7"/>
      <c r="AN313" s="2"/>
    </row>
    <row r="314" spans="1:40" ht="16.350000000000001" hidden="1" customHeight="1">
      <c r="B314" s="26"/>
      <c r="C314" s="223"/>
      <c r="D314" s="224"/>
      <c r="E314" s="229"/>
      <c r="F314" s="230"/>
      <c r="G314" s="201"/>
      <c r="H314" s="201"/>
      <c r="I314" s="201"/>
      <c r="J314" s="204"/>
      <c r="K314" s="190" t="s">
        <v>376</v>
      </c>
      <c r="L314" s="191"/>
      <c r="M314" s="192"/>
      <c r="N314" s="161"/>
      <c r="O314" s="186">
        <v>1.7000000000000001E-2</v>
      </c>
      <c r="P314" s="187"/>
      <c r="Q314" s="188"/>
      <c r="R314" s="161"/>
      <c r="S314" s="186">
        <v>5.0000000000000001E-3</v>
      </c>
      <c r="T314" s="187"/>
      <c r="U314" s="188"/>
      <c r="V314" s="161"/>
      <c r="W314" s="186">
        <v>1E-3</v>
      </c>
      <c r="X314" s="187"/>
      <c r="Y314" s="188"/>
      <c r="Z314" s="161"/>
      <c r="AA314" s="186">
        <v>1.7000000000000001E-2</v>
      </c>
      <c r="AB314" s="187"/>
      <c r="AC314" s="188"/>
      <c r="AD314" s="161"/>
      <c r="AE314" s="186">
        <v>5.0000000000000001E-3</v>
      </c>
      <c r="AF314" s="187"/>
      <c r="AG314" s="188"/>
      <c r="AH314" s="161"/>
      <c r="AI314" s="186">
        <v>1E-3</v>
      </c>
      <c r="AJ314" s="187"/>
      <c r="AK314" s="189"/>
      <c r="AL314" s="24"/>
      <c r="AM314" s="7"/>
      <c r="AN314" s="2"/>
    </row>
    <row r="315" spans="1:40" ht="16.350000000000001" hidden="1" customHeight="1">
      <c r="B315" s="26"/>
      <c r="C315" s="223"/>
      <c r="D315" s="224"/>
      <c r="E315" s="229"/>
      <c r="F315" s="230"/>
      <c r="G315" s="201"/>
      <c r="H315" s="201"/>
      <c r="I315" s="201"/>
      <c r="J315" s="204"/>
      <c r="K315" s="190" t="s">
        <v>377</v>
      </c>
      <c r="L315" s="191"/>
      <c r="M315" s="192"/>
      <c r="N315" s="161"/>
      <c r="O315" s="186">
        <v>6.0000000000000001E-3</v>
      </c>
      <c r="P315" s="187"/>
      <c r="Q315" s="188"/>
      <c r="R315" s="161"/>
      <c r="S315" s="186">
        <v>2E-3</v>
      </c>
      <c r="T315" s="187"/>
      <c r="U315" s="188"/>
      <c r="V315" s="161"/>
      <c r="W315" s="186">
        <v>0</v>
      </c>
      <c r="X315" s="187"/>
      <c r="Y315" s="188"/>
      <c r="Z315" s="161"/>
      <c r="AA315" s="186">
        <v>6.0000000000000001E-3</v>
      </c>
      <c r="AB315" s="187"/>
      <c r="AC315" s="188"/>
      <c r="AD315" s="161"/>
      <c r="AE315" s="186">
        <v>2E-3</v>
      </c>
      <c r="AF315" s="187"/>
      <c r="AG315" s="188"/>
      <c r="AH315" s="161" t="s">
        <v>368</v>
      </c>
      <c r="AI315" s="186">
        <v>0</v>
      </c>
      <c r="AJ315" s="187"/>
      <c r="AK315" s="189"/>
      <c r="AL315" s="24"/>
      <c r="AM315" s="7"/>
      <c r="AN315" s="2"/>
    </row>
    <row r="316" spans="1:40" ht="16.350000000000001" hidden="1" customHeight="1">
      <c r="B316" s="26"/>
      <c r="C316" s="223"/>
      <c r="D316" s="224"/>
      <c r="E316" s="229"/>
      <c r="F316" s="230"/>
      <c r="G316" s="201"/>
      <c r="H316" s="201"/>
      <c r="I316" s="201"/>
      <c r="J316" s="204"/>
      <c r="K316" s="190">
        <v>0</v>
      </c>
      <c r="L316" s="191"/>
      <c r="M316" s="192"/>
      <c r="N316" s="161" t="s">
        <v>368</v>
      </c>
      <c r="O316" s="186">
        <v>0</v>
      </c>
      <c r="P316" s="187"/>
      <c r="Q316" s="188"/>
      <c r="R316" s="161" t="s">
        <v>368</v>
      </c>
      <c r="S316" s="186">
        <v>0</v>
      </c>
      <c r="T316" s="187"/>
      <c r="U316" s="188"/>
      <c r="V316" s="161" t="s">
        <v>368</v>
      </c>
      <c r="W316" s="186">
        <v>0</v>
      </c>
      <c r="X316" s="187"/>
      <c r="Y316" s="188"/>
      <c r="Z316" s="161" t="s">
        <v>368</v>
      </c>
      <c r="AA316" s="186">
        <v>0</v>
      </c>
      <c r="AB316" s="187"/>
      <c r="AC316" s="188"/>
      <c r="AD316" s="161" t="s">
        <v>368</v>
      </c>
      <c r="AE316" s="186">
        <v>0</v>
      </c>
      <c r="AF316" s="187"/>
      <c r="AG316" s="188"/>
      <c r="AH316" s="161" t="s">
        <v>355</v>
      </c>
      <c r="AI316" s="186">
        <v>0</v>
      </c>
      <c r="AJ316" s="187"/>
      <c r="AK316" s="189"/>
      <c r="AL316" s="24"/>
      <c r="AM316" s="7"/>
      <c r="AN316" s="2"/>
    </row>
    <row r="317" spans="1:40" ht="16.350000000000001" hidden="1" customHeight="1">
      <c r="B317" s="26"/>
      <c r="C317" s="223"/>
      <c r="D317" s="224"/>
      <c r="E317" s="229"/>
      <c r="F317" s="230"/>
      <c r="G317" s="202"/>
      <c r="H317" s="202"/>
      <c r="I317" s="202"/>
      <c r="J317" s="205"/>
      <c r="K317" s="193" t="s">
        <v>1</v>
      </c>
      <c r="L317" s="194"/>
      <c r="M317" s="195"/>
      <c r="N317" s="196">
        <f>IF(N313="○",O313,IF(N314="○",O314,IF(N315="○",O315,IF(N316="○",O316,""))))</f>
        <v>0</v>
      </c>
      <c r="O317" s="197"/>
      <c r="P317" s="197"/>
      <c r="Q317" s="198"/>
      <c r="R317" s="196">
        <f>IF(R313="○",S313,IF(R314="○",S314,IF(R315="○",S315,IF(R316="○",S316,""))))</f>
        <v>0</v>
      </c>
      <c r="S317" s="197"/>
      <c r="T317" s="197"/>
      <c r="U317" s="198"/>
      <c r="V317" s="196">
        <f>IF(V313="○",W313,IF(V314="○",W314,IF(V315="○",W315,IF(V316="○",W316,""))))</f>
        <v>0</v>
      </c>
      <c r="W317" s="197"/>
      <c r="X317" s="197"/>
      <c r="Y317" s="198"/>
      <c r="Z317" s="196">
        <f>IF(Z313="○",AA313,IF(Z314="○",AA314,IF(Z315="○",AA315,IF(Z316="○",AA316,""))))</f>
        <v>0</v>
      </c>
      <c r="AA317" s="197"/>
      <c r="AB317" s="197"/>
      <c r="AC317" s="198"/>
      <c r="AD317" s="196">
        <f>IF(AD313="○",AE313,IF(AD314="○",AE314,IF(AD315="○",AE315,IF(AD316="○",AE316,""))))</f>
        <v>0</v>
      </c>
      <c r="AE317" s="197"/>
      <c r="AF317" s="197"/>
      <c r="AG317" s="198"/>
      <c r="AH317" s="196">
        <f>IF(AH313="○",AI313,IF(AH314="○",AI314,IF(AH315="○",AI315,IF(AH316="○",AI316,""))))</f>
        <v>0</v>
      </c>
      <c r="AI317" s="197"/>
      <c r="AJ317" s="197"/>
      <c r="AK317" s="199"/>
      <c r="AL317" s="24"/>
      <c r="AM317" s="7"/>
      <c r="AN317" s="2"/>
    </row>
    <row r="318" spans="1:40" ht="16.350000000000001" hidden="1" customHeight="1">
      <c r="B318" s="26"/>
      <c r="C318" s="223"/>
      <c r="D318" s="224"/>
      <c r="E318" s="229"/>
      <c r="F318" s="230"/>
      <c r="G318" s="200" t="s">
        <v>383</v>
      </c>
      <c r="H318" s="200" t="s">
        <v>384</v>
      </c>
      <c r="I318" s="200"/>
      <c r="J318" s="203"/>
      <c r="K318" s="206" t="s">
        <v>375</v>
      </c>
      <c r="L318" s="207"/>
      <c r="M318" s="208"/>
      <c r="N318" s="166"/>
      <c r="O318" s="209">
        <v>0.15</v>
      </c>
      <c r="P318" s="210"/>
      <c r="Q318" s="211"/>
      <c r="R318" s="166"/>
      <c r="S318" s="209">
        <v>4.4999999999999998E-2</v>
      </c>
      <c r="T318" s="210"/>
      <c r="U318" s="211"/>
      <c r="V318" s="166"/>
      <c r="W318" s="209">
        <v>1.0999999999999999E-2</v>
      </c>
      <c r="X318" s="210"/>
      <c r="Y318" s="211"/>
      <c r="Z318" s="166"/>
      <c r="AA318" s="209">
        <v>0.15</v>
      </c>
      <c r="AB318" s="210"/>
      <c r="AC318" s="211"/>
      <c r="AD318" s="166"/>
      <c r="AE318" s="209">
        <v>4.4999999999999998E-2</v>
      </c>
      <c r="AF318" s="210"/>
      <c r="AG318" s="211"/>
      <c r="AH318" s="166"/>
      <c r="AI318" s="209">
        <v>1.0999999999999999E-2</v>
      </c>
      <c r="AJ318" s="210"/>
      <c r="AK318" s="212"/>
      <c r="AL318" s="24"/>
      <c r="AM318" s="7"/>
      <c r="AN318" s="2"/>
    </row>
    <row r="319" spans="1:40" ht="16.350000000000001" hidden="1" customHeight="1">
      <c r="B319" s="26"/>
      <c r="C319" s="223"/>
      <c r="D319" s="224"/>
      <c r="E319" s="229"/>
      <c r="F319" s="230"/>
      <c r="G319" s="201"/>
      <c r="H319" s="201"/>
      <c r="I319" s="201"/>
      <c r="J319" s="204"/>
      <c r="K319" s="190" t="s">
        <v>376</v>
      </c>
      <c r="L319" s="191"/>
      <c r="M319" s="192"/>
      <c r="N319" s="161"/>
      <c r="O319" s="186">
        <v>0.05</v>
      </c>
      <c r="P319" s="187"/>
      <c r="Q319" s="188"/>
      <c r="R319" s="161"/>
      <c r="S319" s="186">
        <v>1.4999999999999999E-2</v>
      </c>
      <c r="T319" s="187"/>
      <c r="U319" s="188"/>
      <c r="V319" s="161"/>
      <c r="W319" s="186">
        <v>4.0000000000000001E-3</v>
      </c>
      <c r="X319" s="187"/>
      <c r="Y319" s="188"/>
      <c r="Z319" s="161"/>
      <c r="AA319" s="186">
        <v>0.05</v>
      </c>
      <c r="AB319" s="187"/>
      <c r="AC319" s="188"/>
      <c r="AD319" s="161"/>
      <c r="AE319" s="186">
        <v>1.4999999999999999E-2</v>
      </c>
      <c r="AF319" s="187"/>
      <c r="AG319" s="188"/>
      <c r="AH319" s="161"/>
      <c r="AI319" s="186">
        <v>4.0000000000000001E-3</v>
      </c>
      <c r="AJ319" s="187"/>
      <c r="AK319" s="189"/>
      <c r="AL319" s="24"/>
      <c r="AM319" s="7"/>
      <c r="AN319" s="2"/>
    </row>
    <row r="320" spans="1:40" ht="16.350000000000001" hidden="1" customHeight="1">
      <c r="B320" s="26"/>
      <c r="C320" s="223"/>
      <c r="D320" s="224"/>
      <c r="E320" s="229"/>
      <c r="F320" s="230"/>
      <c r="G320" s="201"/>
      <c r="H320" s="201"/>
      <c r="I320" s="201"/>
      <c r="J320" s="204"/>
      <c r="K320" s="190" t="s">
        <v>377</v>
      </c>
      <c r="L320" s="191"/>
      <c r="M320" s="192"/>
      <c r="N320" s="161" t="s">
        <v>355</v>
      </c>
      <c r="O320" s="186">
        <v>1.7000000000000001E-2</v>
      </c>
      <c r="P320" s="187"/>
      <c r="Q320" s="188"/>
      <c r="R320" s="161"/>
      <c r="S320" s="186">
        <v>5.0000000000000001E-3</v>
      </c>
      <c r="T320" s="187"/>
      <c r="U320" s="188"/>
      <c r="V320" s="161"/>
      <c r="W320" s="186">
        <v>1E-3</v>
      </c>
      <c r="X320" s="187"/>
      <c r="Y320" s="188"/>
      <c r="Z320" s="161"/>
      <c r="AA320" s="186">
        <v>1.7000000000000001E-2</v>
      </c>
      <c r="AB320" s="187"/>
      <c r="AC320" s="188"/>
      <c r="AD320" s="161"/>
      <c r="AE320" s="186">
        <v>5.0000000000000001E-3</v>
      </c>
      <c r="AF320" s="187"/>
      <c r="AG320" s="188"/>
      <c r="AH320" s="161" t="s">
        <v>368</v>
      </c>
      <c r="AI320" s="186">
        <v>1E-3</v>
      </c>
      <c r="AJ320" s="187"/>
      <c r="AK320" s="189"/>
      <c r="AL320" s="24"/>
      <c r="AM320" s="7"/>
      <c r="AN320" s="2"/>
    </row>
    <row r="321" spans="1:40" ht="16.350000000000001" hidden="1" customHeight="1">
      <c r="B321" s="26"/>
      <c r="C321" s="223"/>
      <c r="D321" s="224"/>
      <c r="E321" s="229"/>
      <c r="F321" s="230"/>
      <c r="G321" s="201"/>
      <c r="H321" s="201"/>
      <c r="I321" s="201"/>
      <c r="J321" s="204"/>
      <c r="K321" s="190">
        <v>0</v>
      </c>
      <c r="L321" s="191"/>
      <c r="M321" s="192"/>
      <c r="N321" s="161" t="s">
        <v>368</v>
      </c>
      <c r="O321" s="186">
        <v>0</v>
      </c>
      <c r="P321" s="187"/>
      <c r="Q321" s="188"/>
      <c r="R321" s="161" t="s">
        <v>368</v>
      </c>
      <c r="S321" s="186">
        <v>0</v>
      </c>
      <c r="T321" s="187"/>
      <c r="U321" s="188"/>
      <c r="V321" s="161" t="s">
        <v>368</v>
      </c>
      <c r="W321" s="186">
        <v>0</v>
      </c>
      <c r="X321" s="187"/>
      <c r="Y321" s="188"/>
      <c r="Z321" s="161" t="s">
        <v>368</v>
      </c>
      <c r="AA321" s="186">
        <v>0</v>
      </c>
      <c r="AB321" s="187"/>
      <c r="AC321" s="188"/>
      <c r="AD321" s="161" t="s">
        <v>368</v>
      </c>
      <c r="AE321" s="186">
        <v>0</v>
      </c>
      <c r="AF321" s="187"/>
      <c r="AG321" s="188"/>
      <c r="AH321" s="161"/>
      <c r="AI321" s="186">
        <v>0</v>
      </c>
      <c r="AJ321" s="187"/>
      <c r="AK321" s="189"/>
      <c r="AL321" s="24"/>
      <c r="AM321" s="7"/>
      <c r="AN321" s="2"/>
    </row>
    <row r="322" spans="1:40" ht="16.350000000000001" hidden="1" customHeight="1">
      <c r="B322" s="26"/>
      <c r="C322" s="223"/>
      <c r="D322" s="224"/>
      <c r="E322" s="229"/>
      <c r="F322" s="230"/>
      <c r="G322" s="202"/>
      <c r="H322" s="202"/>
      <c r="I322" s="202"/>
      <c r="J322" s="205"/>
      <c r="K322" s="193" t="s">
        <v>1</v>
      </c>
      <c r="L322" s="194"/>
      <c r="M322" s="195"/>
      <c r="N322" s="196">
        <f>IF(N318="○",O318,IF(N319="○",O319,IF(N320="○",O320,IF(N321="○",O321,""))))</f>
        <v>0</v>
      </c>
      <c r="O322" s="197"/>
      <c r="P322" s="197"/>
      <c r="Q322" s="198"/>
      <c r="R322" s="196">
        <f>IF(R318="○",S318,IF(R319="○",S319,IF(R320="○",S320,IF(R321="○",S321,""))))</f>
        <v>0</v>
      </c>
      <c r="S322" s="197"/>
      <c r="T322" s="197"/>
      <c r="U322" s="198"/>
      <c r="V322" s="196">
        <f>IF(V318="○",W318,IF(V319="○",W319,IF(V320="○",W320,IF(V321="○",W321,""))))</f>
        <v>0</v>
      </c>
      <c r="W322" s="197"/>
      <c r="X322" s="197"/>
      <c r="Y322" s="198"/>
      <c r="Z322" s="196">
        <f>IF(Z318="○",AA318,IF(Z319="○",AA319,IF(Z320="○",AA320,IF(Z321="○",AA321,""))))</f>
        <v>0</v>
      </c>
      <c r="AA322" s="197"/>
      <c r="AB322" s="197"/>
      <c r="AC322" s="198"/>
      <c r="AD322" s="196">
        <f>IF(AD318="○",AE318,IF(AD319="○",AE319,IF(AD320="○",AE320,IF(AD321="○",AE321,""))))</f>
        <v>0</v>
      </c>
      <c r="AE322" s="197"/>
      <c r="AF322" s="197"/>
      <c r="AG322" s="198"/>
      <c r="AH322" s="196">
        <f>IF(AH318="○",AI318,IF(AH319="○",AI319,IF(AH320="○",AI320,IF(AH321="○",AI321,""))))</f>
        <v>1E-3</v>
      </c>
      <c r="AI322" s="197"/>
      <c r="AJ322" s="197"/>
      <c r="AK322" s="199"/>
      <c r="AL322" s="24"/>
      <c r="AM322" s="7"/>
      <c r="AN322" s="2"/>
    </row>
    <row r="323" spans="1:40" ht="16.350000000000001" hidden="1" customHeight="1">
      <c r="B323" s="26"/>
      <c r="C323" s="225"/>
      <c r="D323" s="226"/>
      <c r="E323" s="231"/>
      <c r="F323" s="232"/>
      <c r="G323" s="180" t="s">
        <v>385</v>
      </c>
      <c r="H323" s="181"/>
      <c r="I323" s="181"/>
      <c r="J323" s="181"/>
      <c r="K323" s="181"/>
      <c r="L323" s="181"/>
      <c r="M323" s="182"/>
      <c r="N323" s="183">
        <f>SUM(N312:Y312,N317:Y317,N322:Y322)</f>
        <v>0</v>
      </c>
      <c r="O323" s="184"/>
      <c r="P323" s="184"/>
      <c r="Q323" s="184"/>
      <c r="R323" s="184"/>
      <c r="S323" s="184"/>
      <c r="T323" s="184"/>
      <c r="U323" s="184"/>
      <c r="V323" s="184"/>
      <c r="W323" s="184"/>
      <c r="X323" s="184"/>
      <c r="Y323" s="184"/>
      <c r="Z323" s="183">
        <f>SUM(Z312:AK312,Z317:AK317,Z322:AK322)</f>
        <v>1E-3</v>
      </c>
      <c r="AA323" s="184"/>
      <c r="AB323" s="184"/>
      <c r="AC323" s="184"/>
      <c r="AD323" s="184"/>
      <c r="AE323" s="184"/>
      <c r="AF323" s="184"/>
      <c r="AG323" s="184"/>
      <c r="AH323" s="184"/>
      <c r="AI323" s="184"/>
      <c r="AJ323" s="184"/>
      <c r="AK323" s="185"/>
      <c r="AL323" s="24"/>
      <c r="AM323" s="7"/>
      <c r="AN323" s="2"/>
    </row>
    <row r="324" spans="1:40" s="18" customFormat="1" ht="16.350000000000001" hidden="1" customHeight="1">
      <c r="A324" s="2"/>
      <c r="B324" s="26"/>
      <c r="C324" s="221">
        <v>6</v>
      </c>
      <c r="D324" s="222"/>
      <c r="E324" s="227" t="s">
        <v>670</v>
      </c>
      <c r="F324" s="228"/>
      <c r="G324" s="200" t="s">
        <v>373</v>
      </c>
      <c r="H324" s="200" t="s">
        <v>374</v>
      </c>
      <c r="I324" s="200"/>
      <c r="J324" s="203"/>
      <c r="K324" s="206" t="s">
        <v>375</v>
      </c>
      <c r="L324" s="207"/>
      <c r="M324" s="208"/>
      <c r="N324" s="160" t="s">
        <v>355</v>
      </c>
      <c r="O324" s="217">
        <v>1.7000000000000001E-2</v>
      </c>
      <c r="P324" s="218"/>
      <c r="Q324" s="219"/>
      <c r="R324" s="160"/>
      <c r="S324" s="217">
        <v>5.0000000000000001E-3</v>
      </c>
      <c r="T324" s="218"/>
      <c r="U324" s="219"/>
      <c r="V324" s="160"/>
      <c r="W324" s="217">
        <v>1E-3</v>
      </c>
      <c r="X324" s="218"/>
      <c r="Y324" s="219"/>
      <c r="Z324" s="160" t="s">
        <v>355</v>
      </c>
      <c r="AA324" s="217">
        <v>1.7000000000000001E-2</v>
      </c>
      <c r="AB324" s="218"/>
      <c r="AC324" s="219"/>
      <c r="AD324" s="160"/>
      <c r="AE324" s="217">
        <v>5.0000000000000001E-3</v>
      </c>
      <c r="AF324" s="218"/>
      <c r="AG324" s="219"/>
      <c r="AH324" s="160"/>
      <c r="AI324" s="217">
        <v>1E-3</v>
      </c>
      <c r="AJ324" s="218"/>
      <c r="AK324" s="220"/>
      <c r="AL324" s="24"/>
      <c r="AM324" s="7"/>
    </row>
    <row r="325" spans="1:40" s="18" customFormat="1" ht="16.350000000000001" hidden="1" customHeight="1">
      <c r="A325" s="2"/>
      <c r="B325" s="26"/>
      <c r="C325" s="223"/>
      <c r="D325" s="224"/>
      <c r="E325" s="229"/>
      <c r="F325" s="230"/>
      <c r="G325" s="201"/>
      <c r="H325" s="201"/>
      <c r="I325" s="201"/>
      <c r="J325" s="204"/>
      <c r="K325" s="190" t="s">
        <v>376</v>
      </c>
      <c r="L325" s="191"/>
      <c r="M325" s="192"/>
      <c r="N325" s="161"/>
      <c r="O325" s="186">
        <v>6.0000000000000001E-3</v>
      </c>
      <c r="P325" s="187"/>
      <c r="Q325" s="188"/>
      <c r="R325" s="161"/>
      <c r="S325" s="186">
        <v>2E-3</v>
      </c>
      <c r="T325" s="187"/>
      <c r="U325" s="188"/>
      <c r="V325" s="161"/>
      <c r="W325" s="186">
        <v>0</v>
      </c>
      <c r="X325" s="187"/>
      <c r="Y325" s="188"/>
      <c r="Z325" s="161"/>
      <c r="AA325" s="186">
        <v>6.0000000000000001E-3</v>
      </c>
      <c r="AB325" s="187"/>
      <c r="AC325" s="188"/>
      <c r="AD325" s="161"/>
      <c r="AE325" s="186">
        <v>2E-3</v>
      </c>
      <c r="AF325" s="187"/>
      <c r="AG325" s="188"/>
      <c r="AH325" s="161"/>
      <c r="AI325" s="186">
        <v>0</v>
      </c>
      <c r="AJ325" s="187"/>
      <c r="AK325" s="189"/>
      <c r="AL325" s="24"/>
      <c r="AM325" s="7"/>
    </row>
    <row r="326" spans="1:40" s="18" customFormat="1" ht="16.350000000000001" hidden="1" customHeight="1">
      <c r="A326" s="2"/>
      <c r="B326" s="26"/>
      <c r="C326" s="223"/>
      <c r="D326" s="224"/>
      <c r="E326" s="229"/>
      <c r="F326" s="230"/>
      <c r="G326" s="201"/>
      <c r="H326" s="201"/>
      <c r="I326" s="201"/>
      <c r="J326" s="204"/>
      <c r="K326" s="190" t="s">
        <v>377</v>
      </c>
      <c r="L326" s="191"/>
      <c r="M326" s="192"/>
      <c r="N326" s="161"/>
      <c r="O326" s="186">
        <v>2E-3</v>
      </c>
      <c r="P326" s="187"/>
      <c r="Q326" s="188"/>
      <c r="R326" s="161"/>
      <c r="S326" s="186">
        <v>1E-3</v>
      </c>
      <c r="T326" s="187"/>
      <c r="U326" s="188"/>
      <c r="V326" s="161"/>
      <c r="W326" s="186">
        <v>0</v>
      </c>
      <c r="X326" s="187"/>
      <c r="Y326" s="188"/>
      <c r="Z326" s="161" t="s">
        <v>355</v>
      </c>
      <c r="AA326" s="186">
        <v>2E-3</v>
      </c>
      <c r="AB326" s="187"/>
      <c r="AC326" s="188"/>
      <c r="AD326" s="161"/>
      <c r="AE326" s="186">
        <v>1E-3</v>
      </c>
      <c r="AF326" s="187"/>
      <c r="AG326" s="188"/>
      <c r="AH326" s="161"/>
      <c r="AI326" s="186">
        <v>0</v>
      </c>
      <c r="AJ326" s="187"/>
      <c r="AK326" s="189"/>
      <c r="AL326" s="24"/>
      <c r="AM326" s="7"/>
    </row>
    <row r="327" spans="1:40" s="18" customFormat="1" ht="16.350000000000001" hidden="1" customHeight="1">
      <c r="A327" s="2"/>
      <c r="B327" s="26"/>
      <c r="C327" s="223"/>
      <c r="D327" s="224"/>
      <c r="E327" s="229"/>
      <c r="F327" s="230"/>
      <c r="G327" s="201"/>
      <c r="H327" s="201"/>
      <c r="I327" s="201"/>
      <c r="J327" s="204"/>
      <c r="K327" s="190">
        <v>0</v>
      </c>
      <c r="L327" s="191"/>
      <c r="M327" s="192"/>
      <c r="N327" s="161" t="s">
        <v>368</v>
      </c>
      <c r="O327" s="186">
        <v>0</v>
      </c>
      <c r="P327" s="187"/>
      <c r="Q327" s="188"/>
      <c r="R327" s="161" t="s">
        <v>368</v>
      </c>
      <c r="S327" s="186">
        <v>0</v>
      </c>
      <c r="T327" s="187"/>
      <c r="U327" s="188"/>
      <c r="V327" s="161" t="s">
        <v>368</v>
      </c>
      <c r="W327" s="186">
        <v>0</v>
      </c>
      <c r="X327" s="187"/>
      <c r="Y327" s="188"/>
      <c r="Z327" s="161" t="s">
        <v>368</v>
      </c>
      <c r="AA327" s="186">
        <v>0</v>
      </c>
      <c r="AB327" s="187"/>
      <c r="AC327" s="188"/>
      <c r="AD327" s="161" t="s">
        <v>368</v>
      </c>
      <c r="AE327" s="186">
        <v>0</v>
      </c>
      <c r="AF327" s="187"/>
      <c r="AG327" s="188"/>
      <c r="AH327" s="161" t="s">
        <v>368</v>
      </c>
      <c r="AI327" s="186">
        <v>0</v>
      </c>
      <c r="AJ327" s="187"/>
      <c r="AK327" s="189"/>
      <c r="AL327" s="24"/>
      <c r="AM327" s="7"/>
    </row>
    <row r="328" spans="1:40" s="18" customFormat="1" ht="16.350000000000001" hidden="1" customHeight="1">
      <c r="A328" s="2"/>
      <c r="B328" s="26"/>
      <c r="C328" s="223"/>
      <c r="D328" s="224"/>
      <c r="E328" s="229"/>
      <c r="F328" s="230"/>
      <c r="G328" s="202"/>
      <c r="H328" s="202"/>
      <c r="I328" s="202"/>
      <c r="J328" s="205"/>
      <c r="K328" s="193" t="s">
        <v>1</v>
      </c>
      <c r="L328" s="194"/>
      <c r="M328" s="195"/>
      <c r="N328" s="213">
        <f>IF(N324="○",O324,IF(N325="○",O325,IF(N326="○",O326,IF(N327="○",O327,""))))</f>
        <v>0</v>
      </c>
      <c r="O328" s="214"/>
      <c r="P328" s="214"/>
      <c r="Q328" s="215"/>
      <c r="R328" s="213">
        <f>IF(R324="○",S324,IF(R325="○",S325,IF(R326="○",S326,IF(R327="○",S327,""))))</f>
        <v>0</v>
      </c>
      <c r="S328" s="214"/>
      <c r="T328" s="214"/>
      <c r="U328" s="215"/>
      <c r="V328" s="213">
        <f>IF(V324="○",W324,IF(V325="○",W325,IF(V326="○",W326,IF(V327="○",W327,""))))</f>
        <v>0</v>
      </c>
      <c r="W328" s="214"/>
      <c r="X328" s="214"/>
      <c r="Y328" s="215"/>
      <c r="Z328" s="213">
        <f>IF(Z324="○",AA324,IF(Z325="○",AA325,IF(Z326="○",AA326,IF(Z327="○",AA327,""))))</f>
        <v>0</v>
      </c>
      <c r="AA328" s="214"/>
      <c r="AB328" s="214"/>
      <c r="AC328" s="215"/>
      <c r="AD328" s="213">
        <f>IF(AD324="○",AE324,IF(AD325="○",AE325,IF(AD326="○",AE326,IF(AD327="○",AE327,""))))</f>
        <v>0</v>
      </c>
      <c r="AE328" s="214"/>
      <c r="AF328" s="214"/>
      <c r="AG328" s="215"/>
      <c r="AH328" s="213">
        <f>IF(AH324="○",AI324,IF(AH325="○",AI325,IF(AH326="○",AI326,IF(AH327="○",AI327,""))))</f>
        <v>0</v>
      </c>
      <c r="AI328" s="214"/>
      <c r="AJ328" s="214"/>
      <c r="AK328" s="216"/>
      <c r="AL328" s="24"/>
      <c r="AM328" s="7"/>
    </row>
    <row r="329" spans="1:40" ht="16.350000000000001" hidden="1" customHeight="1">
      <c r="B329" s="26"/>
      <c r="C329" s="223"/>
      <c r="D329" s="224"/>
      <c r="E329" s="229"/>
      <c r="F329" s="230"/>
      <c r="G329" s="200" t="s">
        <v>379</v>
      </c>
      <c r="H329" s="200" t="s">
        <v>381</v>
      </c>
      <c r="I329" s="200"/>
      <c r="J329" s="203"/>
      <c r="K329" s="206" t="s">
        <v>375</v>
      </c>
      <c r="L329" s="207"/>
      <c r="M329" s="208"/>
      <c r="N329" s="160"/>
      <c r="O329" s="217">
        <v>0.05</v>
      </c>
      <c r="P329" s="218"/>
      <c r="Q329" s="219"/>
      <c r="R329" s="160"/>
      <c r="S329" s="217">
        <v>1.4999999999999999E-2</v>
      </c>
      <c r="T329" s="218"/>
      <c r="U329" s="219"/>
      <c r="V329" s="160"/>
      <c r="W329" s="217">
        <v>4.0000000000000001E-3</v>
      </c>
      <c r="X329" s="218"/>
      <c r="Y329" s="219"/>
      <c r="Z329" s="160"/>
      <c r="AA329" s="217">
        <v>0.05</v>
      </c>
      <c r="AB329" s="218"/>
      <c r="AC329" s="219"/>
      <c r="AD329" s="160"/>
      <c r="AE329" s="217">
        <v>1.4999999999999999E-2</v>
      </c>
      <c r="AF329" s="218"/>
      <c r="AG329" s="219"/>
      <c r="AH329" s="160"/>
      <c r="AI329" s="217">
        <v>4.0000000000000001E-3</v>
      </c>
      <c r="AJ329" s="218"/>
      <c r="AK329" s="220"/>
      <c r="AL329" s="24"/>
      <c r="AM329" s="7"/>
      <c r="AN329" s="2"/>
    </row>
    <row r="330" spans="1:40" ht="16.350000000000001" hidden="1" customHeight="1">
      <c r="B330" s="26"/>
      <c r="C330" s="223"/>
      <c r="D330" s="224"/>
      <c r="E330" s="229"/>
      <c r="F330" s="230"/>
      <c r="G330" s="201"/>
      <c r="H330" s="201"/>
      <c r="I330" s="201"/>
      <c r="J330" s="204"/>
      <c r="K330" s="190" t="s">
        <v>376</v>
      </c>
      <c r="L330" s="191"/>
      <c r="M330" s="192"/>
      <c r="N330" s="161"/>
      <c r="O330" s="186">
        <v>1.7000000000000001E-2</v>
      </c>
      <c r="P330" s="187"/>
      <c r="Q330" s="188"/>
      <c r="R330" s="161"/>
      <c r="S330" s="186">
        <v>5.0000000000000001E-3</v>
      </c>
      <c r="T330" s="187"/>
      <c r="U330" s="188"/>
      <c r="V330" s="161"/>
      <c r="W330" s="186">
        <v>1E-3</v>
      </c>
      <c r="X330" s="187"/>
      <c r="Y330" s="188"/>
      <c r="Z330" s="161"/>
      <c r="AA330" s="186">
        <v>1.7000000000000001E-2</v>
      </c>
      <c r="AB330" s="187"/>
      <c r="AC330" s="188"/>
      <c r="AD330" s="161"/>
      <c r="AE330" s="186">
        <v>5.0000000000000001E-3</v>
      </c>
      <c r="AF330" s="187"/>
      <c r="AG330" s="188"/>
      <c r="AH330" s="161"/>
      <c r="AI330" s="186">
        <v>1E-3</v>
      </c>
      <c r="AJ330" s="187"/>
      <c r="AK330" s="189"/>
      <c r="AL330" s="24"/>
      <c r="AM330" s="7"/>
      <c r="AN330" s="2"/>
    </row>
    <row r="331" spans="1:40" ht="16.350000000000001" hidden="1" customHeight="1">
      <c r="B331" s="26"/>
      <c r="C331" s="223"/>
      <c r="D331" s="224"/>
      <c r="E331" s="229"/>
      <c r="F331" s="230"/>
      <c r="G331" s="201"/>
      <c r="H331" s="201"/>
      <c r="I331" s="201"/>
      <c r="J331" s="204"/>
      <c r="K331" s="190" t="s">
        <v>377</v>
      </c>
      <c r="L331" s="191"/>
      <c r="M331" s="192"/>
      <c r="N331" s="161"/>
      <c r="O331" s="186">
        <v>6.0000000000000001E-3</v>
      </c>
      <c r="P331" s="187"/>
      <c r="Q331" s="188"/>
      <c r="R331" s="161"/>
      <c r="S331" s="186">
        <v>2E-3</v>
      </c>
      <c r="T331" s="187"/>
      <c r="U331" s="188"/>
      <c r="V331" s="161"/>
      <c r="W331" s="186">
        <v>0</v>
      </c>
      <c r="X331" s="187"/>
      <c r="Y331" s="188"/>
      <c r="Z331" s="161"/>
      <c r="AA331" s="186">
        <v>6.0000000000000001E-3</v>
      </c>
      <c r="AB331" s="187"/>
      <c r="AC331" s="188"/>
      <c r="AD331" s="161"/>
      <c r="AE331" s="186">
        <v>2E-3</v>
      </c>
      <c r="AF331" s="187"/>
      <c r="AG331" s="188"/>
      <c r="AH331" s="161" t="s">
        <v>368</v>
      </c>
      <c r="AI331" s="186">
        <v>0</v>
      </c>
      <c r="AJ331" s="187"/>
      <c r="AK331" s="189"/>
      <c r="AL331" s="24"/>
      <c r="AM331" s="7"/>
      <c r="AN331" s="2"/>
    </row>
    <row r="332" spans="1:40" ht="16.350000000000001" hidden="1" customHeight="1">
      <c r="B332" s="26"/>
      <c r="C332" s="223"/>
      <c r="D332" s="224"/>
      <c r="E332" s="229"/>
      <c r="F332" s="230"/>
      <c r="G332" s="201"/>
      <c r="H332" s="201"/>
      <c r="I332" s="201"/>
      <c r="J332" s="204"/>
      <c r="K332" s="190">
        <v>0</v>
      </c>
      <c r="L332" s="191"/>
      <c r="M332" s="192"/>
      <c r="N332" s="161" t="s">
        <v>368</v>
      </c>
      <c r="O332" s="186">
        <v>0</v>
      </c>
      <c r="P332" s="187"/>
      <c r="Q332" s="188"/>
      <c r="R332" s="161" t="s">
        <v>368</v>
      </c>
      <c r="S332" s="186">
        <v>0</v>
      </c>
      <c r="T332" s="187"/>
      <c r="U332" s="188"/>
      <c r="V332" s="161" t="s">
        <v>368</v>
      </c>
      <c r="W332" s="186">
        <v>0</v>
      </c>
      <c r="X332" s="187"/>
      <c r="Y332" s="188"/>
      <c r="Z332" s="161" t="s">
        <v>368</v>
      </c>
      <c r="AA332" s="186">
        <v>0</v>
      </c>
      <c r="AB332" s="187"/>
      <c r="AC332" s="188"/>
      <c r="AD332" s="161" t="s">
        <v>368</v>
      </c>
      <c r="AE332" s="186">
        <v>0</v>
      </c>
      <c r="AF332" s="187"/>
      <c r="AG332" s="188"/>
      <c r="AH332" s="161" t="s">
        <v>355</v>
      </c>
      <c r="AI332" s="186">
        <v>0</v>
      </c>
      <c r="AJ332" s="187"/>
      <c r="AK332" s="189"/>
      <c r="AL332" s="24"/>
      <c r="AM332" s="7"/>
      <c r="AN332" s="2"/>
    </row>
    <row r="333" spans="1:40" ht="16.350000000000001" hidden="1" customHeight="1">
      <c r="B333" s="26"/>
      <c r="C333" s="223"/>
      <c r="D333" s="224"/>
      <c r="E333" s="229"/>
      <c r="F333" s="230"/>
      <c r="G333" s="202"/>
      <c r="H333" s="202"/>
      <c r="I333" s="202"/>
      <c r="J333" s="205"/>
      <c r="K333" s="193" t="s">
        <v>1</v>
      </c>
      <c r="L333" s="194"/>
      <c r="M333" s="195"/>
      <c r="N333" s="196">
        <f>IF(N329="○",O329,IF(N330="○",O330,IF(N331="○",O331,IF(N332="○",O332,""))))</f>
        <v>0</v>
      </c>
      <c r="O333" s="197"/>
      <c r="P333" s="197"/>
      <c r="Q333" s="198"/>
      <c r="R333" s="196">
        <f>IF(R329="○",S329,IF(R330="○",S330,IF(R331="○",S331,IF(R332="○",S332,""))))</f>
        <v>0</v>
      </c>
      <c r="S333" s="197"/>
      <c r="T333" s="197"/>
      <c r="U333" s="198"/>
      <c r="V333" s="196">
        <f>IF(V329="○",W329,IF(V330="○",W330,IF(V331="○",W331,IF(V332="○",W332,""))))</f>
        <v>0</v>
      </c>
      <c r="W333" s="197"/>
      <c r="X333" s="197"/>
      <c r="Y333" s="198"/>
      <c r="Z333" s="196">
        <f>IF(Z329="○",AA329,IF(Z330="○",AA330,IF(Z331="○",AA331,IF(Z332="○",AA332,""))))</f>
        <v>0</v>
      </c>
      <c r="AA333" s="197"/>
      <c r="AB333" s="197"/>
      <c r="AC333" s="198"/>
      <c r="AD333" s="196">
        <f>IF(AD329="○",AE329,IF(AD330="○",AE330,IF(AD331="○",AE331,IF(AD332="○",AE332,""))))</f>
        <v>0</v>
      </c>
      <c r="AE333" s="197"/>
      <c r="AF333" s="197"/>
      <c r="AG333" s="198"/>
      <c r="AH333" s="196">
        <f>IF(AH329="○",AI329,IF(AH330="○",AI330,IF(AH331="○",AI331,IF(AH332="○",AI332,""))))</f>
        <v>0</v>
      </c>
      <c r="AI333" s="197"/>
      <c r="AJ333" s="197"/>
      <c r="AK333" s="199"/>
      <c r="AL333" s="24"/>
      <c r="AM333" s="7"/>
      <c r="AN333" s="2"/>
    </row>
    <row r="334" spans="1:40" ht="16.350000000000001" hidden="1" customHeight="1">
      <c r="B334" s="26"/>
      <c r="C334" s="223"/>
      <c r="D334" s="224"/>
      <c r="E334" s="229"/>
      <c r="F334" s="230"/>
      <c r="G334" s="200" t="s">
        <v>383</v>
      </c>
      <c r="H334" s="200" t="s">
        <v>384</v>
      </c>
      <c r="I334" s="200"/>
      <c r="J334" s="203"/>
      <c r="K334" s="206" t="s">
        <v>375</v>
      </c>
      <c r="L334" s="207"/>
      <c r="M334" s="208"/>
      <c r="N334" s="166"/>
      <c r="O334" s="209">
        <v>0.15</v>
      </c>
      <c r="P334" s="210"/>
      <c r="Q334" s="211"/>
      <c r="R334" s="166"/>
      <c r="S334" s="209">
        <v>4.4999999999999998E-2</v>
      </c>
      <c r="T334" s="210"/>
      <c r="U334" s="211"/>
      <c r="V334" s="166"/>
      <c r="W334" s="209">
        <v>1.0999999999999999E-2</v>
      </c>
      <c r="X334" s="210"/>
      <c r="Y334" s="211"/>
      <c r="Z334" s="166"/>
      <c r="AA334" s="209">
        <v>0.15</v>
      </c>
      <c r="AB334" s="210"/>
      <c r="AC334" s="211"/>
      <c r="AD334" s="166"/>
      <c r="AE334" s="209">
        <v>4.4999999999999998E-2</v>
      </c>
      <c r="AF334" s="210"/>
      <c r="AG334" s="211"/>
      <c r="AH334" s="166"/>
      <c r="AI334" s="209">
        <v>1.0999999999999999E-2</v>
      </c>
      <c r="AJ334" s="210"/>
      <c r="AK334" s="212"/>
      <c r="AL334" s="24"/>
      <c r="AM334" s="7"/>
      <c r="AN334" s="2"/>
    </row>
    <row r="335" spans="1:40" ht="16.350000000000001" hidden="1" customHeight="1">
      <c r="B335" s="26"/>
      <c r="C335" s="223"/>
      <c r="D335" s="224"/>
      <c r="E335" s="229"/>
      <c r="F335" s="230"/>
      <c r="G335" s="201"/>
      <c r="H335" s="201"/>
      <c r="I335" s="201"/>
      <c r="J335" s="204"/>
      <c r="K335" s="190" t="s">
        <v>376</v>
      </c>
      <c r="L335" s="191"/>
      <c r="M335" s="192"/>
      <c r="N335" s="161"/>
      <c r="O335" s="186">
        <v>0.05</v>
      </c>
      <c r="P335" s="187"/>
      <c r="Q335" s="188"/>
      <c r="R335" s="161"/>
      <c r="S335" s="186">
        <v>1.4999999999999999E-2</v>
      </c>
      <c r="T335" s="187"/>
      <c r="U335" s="188"/>
      <c r="V335" s="161"/>
      <c r="W335" s="186">
        <v>4.0000000000000001E-3</v>
      </c>
      <c r="X335" s="187"/>
      <c r="Y335" s="188"/>
      <c r="Z335" s="161"/>
      <c r="AA335" s="186">
        <v>0.05</v>
      </c>
      <c r="AB335" s="187"/>
      <c r="AC335" s="188"/>
      <c r="AD335" s="161"/>
      <c r="AE335" s="186">
        <v>1.4999999999999999E-2</v>
      </c>
      <c r="AF335" s="187"/>
      <c r="AG335" s="188"/>
      <c r="AH335" s="161"/>
      <c r="AI335" s="186">
        <v>4.0000000000000001E-3</v>
      </c>
      <c r="AJ335" s="187"/>
      <c r="AK335" s="189"/>
      <c r="AL335" s="24"/>
      <c r="AM335" s="7"/>
      <c r="AN335" s="2"/>
    </row>
    <row r="336" spans="1:40" ht="16.350000000000001" hidden="1" customHeight="1">
      <c r="B336" s="26"/>
      <c r="C336" s="223"/>
      <c r="D336" s="224"/>
      <c r="E336" s="229"/>
      <c r="F336" s="230"/>
      <c r="G336" s="201"/>
      <c r="H336" s="201"/>
      <c r="I336" s="201"/>
      <c r="J336" s="204"/>
      <c r="K336" s="190" t="s">
        <v>377</v>
      </c>
      <c r="L336" s="191"/>
      <c r="M336" s="192"/>
      <c r="N336" s="161" t="s">
        <v>355</v>
      </c>
      <c r="O336" s="186">
        <v>1.7000000000000001E-2</v>
      </c>
      <c r="P336" s="187"/>
      <c r="Q336" s="188"/>
      <c r="R336" s="161"/>
      <c r="S336" s="186">
        <v>5.0000000000000001E-3</v>
      </c>
      <c r="T336" s="187"/>
      <c r="U336" s="188"/>
      <c r="V336" s="161"/>
      <c r="W336" s="186">
        <v>1E-3</v>
      </c>
      <c r="X336" s="187"/>
      <c r="Y336" s="188"/>
      <c r="Z336" s="161"/>
      <c r="AA336" s="186">
        <v>1.7000000000000001E-2</v>
      </c>
      <c r="AB336" s="187"/>
      <c r="AC336" s="188"/>
      <c r="AD336" s="161"/>
      <c r="AE336" s="186">
        <v>5.0000000000000001E-3</v>
      </c>
      <c r="AF336" s="187"/>
      <c r="AG336" s="188"/>
      <c r="AH336" s="161" t="s">
        <v>368</v>
      </c>
      <c r="AI336" s="186">
        <v>1E-3</v>
      </c>
      <c r="AJ336" s="187"/>
      <c r="AK336" s="189"/>
      <c r="AL336" s="24"/>
      <c r="AM336" s="7"/>
      <c r="AN336" s="2"/>
    </row>
    <row r="337" spans="1:40" ht="16.350000000000001" hidden="1" customHeight="1">
      <c r="B337" s="26"/>
      <c r="C337" s="223"/>
      <c r="D337" s="224"/>
      <c r="E337" s="229"/>
      <c r="F337" s="230"/>
      <c r="G337" s="201"/>
      <c r="H337" s="201"/>
      <c r="I337" s="201"/>
      <c r="J337" s="204"/>
      <c r="K337" s="190">
        <v>0</v>
      </c>
      <c r="L337" s="191"/>
      <c r="M337" s="192"/>
      <c r="N337" s="161" t="s">
        <v>368</v>
      </c>
      <c r="O337" s="186">
        <v>0</v>
      </c>
      <c r="P337" s="187"/>
      <c r="Q337" s="188"/>
      <c r="R337" s="161" t="s">
        <v>368</v>
      </c>
      <c r="S337" s="186">
        <v>0</v>
      </c>
      <c r="T337" s="187"/>
      <c r="U337" s="188"/>
      <c r="V337" s="161" t="s">
        <v>368</v>
      </c>
      <c r="W337" s="186">
        <v>0</v>
      </c>
      <c r="X337" s="187"/>
      <c r="Y337" s="188"/>
      <c r="Z337" s="161" t="s">
        <v>368</v>
      </c>
      <c r="AA337" s="186">
        <v>0</v>
      </c>
      <c r="AB337" s="187"/>
      <c r="AC337" s="188"/>
      <c r="AD337" s="161" t="s">
        <v>368</v>
      </c>
      <c r="AE337" s="186">
        <v>0</v>
      </c>
      <c r="AF337" s="187"/>
      <c r="AG337" s="188"/>
      <c r="AH337" s="161"/>
      <c r="AI337" s="186">
        <v>0</v>
      </c>
      <c r="AJ337" s="187"/>
      <c r="AK337" s="189"/>
      <c r="AL337" s="24"/>
      <c r="AM337" s="7"/>
      <c r="AN337" s="2"/>
    </row>
    <row r="338" spans="1:40" ht="16.350000000000001" hidden="1" customHeight="1">
      <c r="B338" s="26"/>
      <c r="C338" s="223"/>
      <c r="D338" s="224"/>
      <c r="E338" s="229"/>
      <c r="F338" s="230"/>
      <c r="G338" s="202"/>
      <c r="H338" s="202"/>
      <c r="I338" s="202"/>
      <c r="J338" s="205"/>
      <c r="K338" s="193" t="s">
        <v>1</v>
      </c>
      <c r="L338" s="194"/>
      <c r="M338" s="195"/>
      <c r="N338" s="196">
        <f>IF(N334="○",O334,IF(N335="○",O335,IF(N336="○",O336,IF(N337="○",O337,""))))</f>
        <v>0</v>
      </c>
      <c r="O338" s="197"/>
      <c r="P338" s="197"/>
      <c r="Q338" s="198"/>
      <c r="R338" s="196">
        <f>IF(R334="○",S334,IF(R335="○",S335,IF(R336="○",S336,IF(R337="○",S337,""))))</f>
        <v>0</v>
      </c>
      <c r="S338" s="197"/>
      <c r="T338" s="197"/>
      <c r="U338" s="198"/>
      <c r="V338" s="196">
        <f>IF(V334="○",W334,IF(V335="○",W335,IF(V336="○",W336,IF(V337="○",W337,""))))</f>
        <v>0</v>
      </c>
      <c r="W338" s="197"/>
      <c r="X338" s="197"/>
      <c r="Y338" s="198"/>
      <c r="Z338" s="196">
        <f>IF(Z334="○",AA334,IF(Z335="○",AA335,IF(Z336="○",AA336,IF(Z337="○",AA337,""))))</f>
        <v>0</v>
      </c>
      <c r="AA338" s="197"/>
      <c r="AB338" s="197"/>
      <c r="AC338" s="198"/>
      <c r="AD338" s="196">
        <f>IF(AD334="○",AE334,IF(AD335="○",AE335,IF(AD336="○",AE336,IF(AD337="○",AE337,""))))</f>
        <v>0</v>
      </c>
      <c r="AE338" s="197"/>
      <c r="AF338" s="197"/>
      <c r="AG338" s="198"/>
      <c r="AH338" s="196">
        <f>IF(AH334="○",AI334,IF(AH335="○",AI335,IF(AH336="○",AI336,IF(AH337="○",AI337,""))))</f>
        <v>1E-3</v>
      </c>
      <c r="AI338" s="197"/>
      <c r="AJ338" s="197"/>
      <c r="AK338" s="199"/>
      <c r="AL338" s="24"/>
      <c r="AM338" s="7"/>
      <c r="AN338" s="2"/>
    </row>
    <row r="339" spans="1:40" ht="16.350000000000001" hidden="1" customHeight="1">
      <c r="B339" s="26"/>
      <c r="C339" s="225"/>
      <c r="D339" s="226"/>
      <c r="E339" s="231"/>
      <c r="F339" s="232"/>
      <c r="G339" s="180" t="s">
        <v>385</v>
      </c>
      <c r="H339" s="181"/>
      <c r="I339" s="181"/>
      <c r="J339" s="181"/>
      <c r="K339" s="181"/>
      <c r="L339" s="181"/>
      <c r="M339" s="182"/>
      <c r="N339" s="183">
        <f>SUM(N328:Y328,N333:Y333,N338:Y338)</f>
        <v>0</v>
      </c>
      <c r="O339" s="184"/>
      <c r="P339" s="184"/>
      <c r="Q339" s="184"/>
      <c r="R339" s="184"/>
      <c r="S339" s="184"/>
      <c r="T339" s="184"/>
      <c r="U339" s="184"/>
      <c r="V339" s="184"/>
      <c r="W339" s="184"/>
      <c r="X339" s="184"/>
      <c r="Y339" s="184"/>
      <c r="Z339" s="183">
        <f>SUM(Z328:AK328,Z333:AK333,Z338:AK338)</f>
        <v>1E-3</v>
      </c>
      <c r="AA339" s="184"/>
      <c r="AB339" s="184"/>
      <c r="AC339" s="184"/>
      <c r="AD339" s="184"/>
      <c r="AE339" s="184"/>
      <c r="AF339" s="184"/>
      <c r="AG339" s="184"/>
      <c r="AH339" s="184"/>
      <c r="AI339" s="184"/>
      <c r="AJ339" s="184"/>
      <c r="AK339" s="185"/>
      <c r="AL339" s="24"/>
      <c r="AM339" s="7"/>
      <c r="AN339" s="2"/>
    </row>
    <row r="340" spans="1:40" s="18" customFormat="1" ht="15.75" customHeight="1">
      <c r="A340" s="2"/>
      <c r="B340" s="26"/>
      <c r="C340" s="221">
        <v>5</v>
      </c>
      <c r="D340" s="222"/>
      <c r="E340" s="227" t="s">
        <v>670</v>
      </c>
      <c r="F340" s="228"/>
      <c r="G340" s="200" t="s">
        <v>373</v>
      </c>
      <c r="H340" s="200" t="s">
        <v>374</v>
      </c>
      <c r="I340" s="200"/>
      <c r="J340" s="203"/>
      <c r="K340" s="206" t="s">
        <v>375</v>
      </c>
      <c r="L340" s="207"/>
      <c r="M340" s="208"/>
      <c r="N340" s="160" t="s">
        <v>355</v>
      </c>
      <c r="O340" s="217">
        <v>1.7000000000000001E-2</v>
      </c>
      <c r="P340" s="218"/>
      <c r="Q340" s="219"/>
      <c r="R340" s="160"/>
      <c r="S340" s="217">
        <v>5.0000000000000001E-3</v>
      </c>
      <c r="T340" s="218"/>
      <c r="U340" s="219"/>
      <c r="V340" s="160"/>
      <c r="W340" s="217">
        <v>1E-3</v>
      </c>
      <c r="X340" s="218"/>
      <c r="Y340" s="219"/>
      <c r="Z340" s="160" t="s">
        <v>355</v>
      </c>
      <c r="AA340" s="217">
        <v>1.7000000000000001E-2</v>
      </c>
      <c r="AB340" s="218"/>
      <c r="AC340" s="219"/>
      <c r="AD340" s="160"/>
      <c r="AE340" s="217">
        <v>5.0000000000000001E-3</v>
      </c>
      <c r="AF340" s="218"/>
      <c r="AG340" s="219"/>
      <c r="AH340" s="160"/>
      <c r="AI340" s="217">
        <v>1E-3</v>
      </c>
      <c r="AJ340" s="218"/>
      <c r="AK340" s="220"/>
      <c r="AL340" s="24"/>
      <c r="AM340" s="7"/>
    </row>
    <row r="341" spans="1:40" s="18" customFormat="1" ht="15.75" customHeight="1">
      <c r="A341" s="2"/>
      <c r="B341" s="26"/>
      <c r="C341" s="223"/>
      <c r="D341" s="224"/>
      <c r="E341" s="229"/>
      <c r="F341" s="230"/>
      <c r="G341" s="201"/>
      <c r="H341" s="201"/>
      <c r="I341" s="201"/>
      <c r="J341" s="204"/>
      <c r="K341" s="190" t="s">
        <v>376</v>
      </c>
      <c r="L341" s="191"/>
      <c r="M341" s="192"/>
      <c r="N341" s="161"/>
      <c r="O341" s="186">
        <v>6.0000000000000001E-3</v>
      </c>
      <c r="P341" s="187"/>
      <c r="Q341" s="188"/>
      <c r="R341" s="161"/>
      <c r="S341" s="186">
        <v>2E-3</v>
      </c>
      <c r="T341" s="187"/>
      <c r="U341" s="188"/>
      <c r="V341" s="161"/>
      <c r="W341" s="186">
        <v>0</v>
      </c>
      <c r="X341" s="187"/>
      <c r="Y341" s="188"/>
      <c r="Z341" s="161"/>
      <c r="AA341" s="186">
        <v>6.0000000000000001E-3</v>
      </c>
      <c r="AB341" s="187"/>
      <c r="AC341" s="188"/>
      <c r="AD341" s="161"/>
      <c r="AE341" s="186">
        <v>2E-3</v>
      </c>
      <c r="AF341" s="187"/>
      <c r="AG341" s="188"/>
      <c r="AH341" s="161"/>
      <c r="AI341" s="186">
        <v>0</v>
      </c>
      <c r="AJ341" s="187"/>
      <c r="AK341" s="189"/>
      <c r="AL341" s="24"/>
      <c r="AM341" s="7"/>
    </row>
    <row r="342" spans="1:40" s="18" customFormat="1" ht="15.75" customHeight="1">
      <c r="A342" s="2"/>
      <c r="B342" s="26"/>
      <c r="C342" s="223"/>
      <c r="D342" s="224"/>
      <c r="E342" s="229"/>
      <c r="F342" s="230"/>
      <c r="G342" s="201"/>
      <c r="H342" s="201"/>
      <c r="I342" s="201"/>
      <c r="J342" s="204"/>
      <c r="K342" s="190" t="s">
        <v>377</v>
      </c>
      <c r="L342" s="191"/>
      <c r="M342" s="192"/>
      <c r="N342" s="161"/>
      <c r="O342" s="186">
        <v>2E-3</v>
      </c>
      <c r="P342" s="187"/>
      <c r="Q342" s="188"/>
      <c r="R342" s="161"/>
      <c r="S342" s="186">
        <v>1E-3</v>
      </c>
      <c r="T342" s="187"/>
      <c r="U342" s="188"/>
      <c r="V342" s="161"/>
      <c r="W342" s="186">
        <v>0</v>
      </c>
      <c r="X342" s="187"/>
      <c r="Y342" s="188"/>
      <c r="Z342" s="161" t="s">
        <v>355</v>
      </c>
      <c r="AA342" s="186">
        <v>2E-3</v>
      </c>
      <c r="AB342" s="187"/>
      <c r="AC342" s="188"/>
      <c r="AD342" s="161"/>
      <c r="AE342" s="186">
        <v>1E-3</v>
      </c>
      <c r="AF342" s="187"/>
      <c r="AG342" s="188"/>
      <c r="AH342" s="161"/>
      <c r="AI342" s="186">
        <v>0</v>
      </c>
      <c r="AJ342" s="187"/>
      <c r="AK342" s="189"/>
      <c r="AL342" s="24"/>
      <c r="AM342" s="7"/>
    </row>
    <row r="343" spans="1:40" s="18" customFormat="1" ht="15.75" customHeight="1">
      <c r="A343" s="2"/>
      <c r="B343" s="26"/>
      <c r="C343" s="223"/>
      <c r="D343" s="224"/>
      <c r="E343" s="229"/>
      <c r="F343" s="230"/>
      <c r="G343" s="201"/>
      <c r="H343" s="201"/>
      <c r="I343" s="201"/>
      <c r="J343" s="204"/>
      <c r="K343" s="190">
        <v>0</v>
      </c>
      <c r="L343" s="191"/>
      <c r="M343" s="192"/>
      <c r="N343" s="161" t="s">
        <v>368</v>
      </c>
      <c r="O343" s="186">
        <v>0</v>
      </c>
      <c r="P343" s="187"/>
      <c r="Q343" s="188"/>
      <c r="R343" s="161" t="s">
        <v>368</v>
      </c>
      <c r="S343" s="186">
        <v>0</v>
      </c>
      <c r="T343" s="187"/>
      <c r="U343" s="188"/>
      <c r="V343" s="161" t="s">
        <v>368</v>
      </c>
      <c r="W343" s="186">
        <v>0</v>
      </c>
      <c r="X343" s="187"/>
      <c r="Y343" s="188"/>
      <c r="Z343" s="161" t="s">
        <v>368</v>
      </c>
      <c r="AA343" s="186">
        <v>0</v>
      </c>
      <c r="AB343" s="187"/>
      <c r="AC343" s="188"/>
      <c r="AD343" s="161" t="s">
        <v>368</v>
      </c>
      <c r="AE343" s="186">
        <v>0</v>
      </c>
      <c r="AF343" s="187"/>
      <c r="AG343" s="188"/>
      <c r="AH343" s="161" t="s">
        <v>368</v>
      </c>
      <c r="AI343" s="186">
        <v>0</v>
      </c>
      <c r="AJ343" s="187"/>
      <c r="AK343" s="189"/>
      <c r="AL343" s="24"/>
      <c r="AM343" s="7"/>
    </row>
    <row r="344" spans="1:40" s="18" customFormat="1" ht="15.75" customHeight="1">
      <c r="A344" s="2"/>
      <c r="B344" s="26"/>
      <c r="C344" s="223"/>
      <c r="D344" s="224"/>
      <c r="E344" s="229"/>
      <c r="F344" s="230"/>
      <c r="G344" s="202"/>
      <c r="H344" s="202"/>
      <c r="I344" s="202"/>
      <c r="J344" s="205"/>
      <c r="K344" s="193" t="s">
        <v>1</v>
      </c>
      <c r="L344" s="194"/>
      <c r="M344" s="195"/>
      <c r="N344" s="213">
        <f>IF(N340="○",O340,IF(N341="○",O341,IF(N342="○",O342,IF(N343="○",O343,""))))</f>
        <v>0</v>
      </c>
      <c r="O344" s="214"/>
      <c r="P344" s="214"/>
      <c r="Q344" s="215"/>
      <c r="R344" s="213">
        <f>IF(R340="○",S340,IF(R341="○",S341,IF(R342="○",S342,IF(R343="○",S343,""))))</f>
        <v>0</v>
      </c>
      <c r="S344" s="214"/>
      <c r="T344" s="214"/>
      <c r="U344" s="215"/>
      <c r="V344" s="213">
        <f>IF(V340="○",W340,IF(V341="○",W341,IF(V342="○",W342,IF(V343="○",W343,""))))</f>
        <v>0</v>
      </c>
      <c r="W344" s="214"/>
      <c r="X344" s="214"/>
      <c r="Y344" s="215"/>
      <c r="Z344" s="213">
        <f>IF(Z340="○",AA340,IF(Z341="○",AA341,IF(Z342="○",AA342,IF(Z343="○",AA343,""))))</f>
        <v>0</v>
      </c>
      <c r="AA344" s="214"/>
      <c r="AB344" s="214"/>
      <c r="AC344" s="215"/>
      <c r="AD344" s="213">
        <f>IF(AD340="○",AE340,IF(AD341="○",AE341,IF(AD342="○",AE342,IF(AD343="○",AE343,""))))</f>
        <v>0</v>
      </c>
      <c r="AE344" s="214"/>
      <c r="AF344" s="214"/>
      <c r="AG344" s="215"/>
      <c r="AH344" s="213">
        <f>IF(AH340="○",AI340,IF(AH341="○",AI341,IF(AH342="○",AI342,IF(AH343="○",AI343,""))))</f>
        <v>0</v>
      </c>
      <c r="AI344" s="214"/>
      <c r="AJ344" s="214"/>
      <c r="AK344" s="216"/>
      <c r="AL344" s="24"/>
      <c r="AM344" s="7"/>
    </row>
    <row r="345" spans="1:40" ht="15.75" customHeight="1">
      <c r="B345" s="26"/>
      <c r="C345" s="223"/>
      <c r="D345" s="224"/>
      <c r="E345" s="229"/>
      <c r="F345" s="230"/>
      <c r="G345" s="200" t="s">
        <v>379</v>
      </c>
      <c r="H345" s="200" t="s">
        <v>381</v>
      </c>
      <c r="I345" s="200"/>
      <c r="J345" s="203"/>
      <c r="K345" s="206" t="s">
        <v>375</v>
      </c>
      <c r="L345" s="207"/>
      <c r="M345" s="208"/>
      <c r="N345" s="160"/>
      <c r="O345" s="217">
        <v>0.05</v>
      </c>
      <c r="P345" s="218"/>
      <c r="Q345" s="219"/>
      <c r="R345" s="160"/>
      <c r="S345" s="217">
        <v>1.4999999999999999E-2</v>
      </c>
      <c r="T345" s="218"/>
      <c r="U345" s="219"/>
      <c r="V345" s="160"/>
      <c r="W345" s="217">
        <v>4.0000000000000001E-3</v>
      </c>
      <c r="X345" s="218"/>
      <c r="Y345" s="219"/>
      <c r="Z345" s="160"/>
      <c r="AA345" s="217">
        <v>0.05</v>
      </c>
      <c r="AB345" s="218"/>
      <c r="AC345" s="219"/>
      <c r="AD345" s="160"/>
      <c r="AE345" s="217">
        <v>1.4999999999999999E-2</v>
      </c>
      <c r="AF345" s="218"/>
      <c r="AG345" s="219"/>
      <c r="AH345" s="160"/>
      <c r="AI345" s="217">
        <v>4.0000000000000001E-3</v>
      </c>
      <c r="AJ345" s="218"/>
      <c r="AK345" s="220"/>
      <c r="AL345" s="24"/>
      <c r="AM345" s="7"/>
      <c r="AN345" s="2"/>
    </row>
    <row r="346" spans="1:40" ht="15.75" customHeight="1">
      <c r="B346" s="26"/>
      <c r="C346" s="223"/>
      <c r="D346" s="224"/>
      <c r="E346" s="229"/>
      <c r="F346" s="230"/>
      <c r="G346" s="201"/>
      <c r="H346" s="201"/>
      <c r="I346" s="201"/>
      <c r="J346" s="204"/>
      <c r="K346" s="190" t="s">
        <v>376</v>
      </c>
      <c r="L346" s="191"/>
      <c r="M346" s="192"/>
      <c r="N346" s="161"/>
      <c r="O346" s="186">
        <v>1.7000000000000001E-2</v>
      </c>
      <c r="P346" s="187"/>
      <c r="Q346" s="188"/>
      <c r="R346" s="161"/>
      <c r="S346" s="186">
        <v>5.0000000000000001E-3</v>
      </c>
      <c r="T346" s="187"/>
      <c r="U346" s="188"/>
      <c r="V346" s="161"/>
      <c r="W346" s="186">
        <v>1E-3</v>
      </c>
      <c r="X346" s="187"/>
      <c r="Y346" s="188"/>
      <c r="Z346" s="161"/>
      <c r="AA346" s="186">
        <v>1.7000000000000001E-2</v>
      </c>
      <c r="AB346" s="187"/>
      <c r="AC346" s="188"/>
      <c r="AD346" s="161"/>
      <c r="AE346" s="186">
        <v>5.0000000000000001E-3</v>
      </c>
      <c r="AF346" s="187"/>
      <c r="AG346" s="188"/>
      <c r="AH346" s="161"/>
      <c r="AI346" s="186">
        <v>1E-3</v>
      </c>
      <c r="AJ346" s="187"/>
      <c r="AK346" s="189"/>
      <c r="AL346" s="24"/>
      <c r="AM346" s="7"/>
      <c r="AN346" s="2"/>
    </row>
    <row r="347" spans="1:40" ht="15.75" customHeight="1">
      <c r="B347" s="26"/>
      <c r="C347" s="223"/>
      <c r="D347" s="224"/>
      <c r="E347" s="229"/>
      <c r="F347" s="230"/>
      <c r="G347" s="201"/>
      <c r="H347" s="201"/>
      <c r="I347" s="201"/>
      <c r="J347" s="204"/>
      <c r="K347" s="190" t="s">
        <v>377</v>
      </c>
      <c r="L347" s="191"/>
      <c r="M347" s="192"/>
      <c r="N347" s="161"/>
      <c r="O347" s="186">
        <v>6.0000000000000001E-3</v>
      </c>
      <c r="P347" s="187"/>
      <c r="Q347" s="188"/>
      <c r="R347" s="161"/>
      <c r="S347" s="186">
        <v>2E-3</v>
      </c>
      <c r="T347" s="187"/>
      <c r="U347" s="188"/>
      <c r="V347" s="161"/>
      <c r="W347" s="186">
        <v>0</v>
      </c>
      <c r="X347" s="187"/>
      <c r="Y347" s="188"/>
      <c r="Z347" s="161"/>
      <c r="AA347" s="186">
        <v>6.0000000000000001E-3</v>
      </c>
      <c r="AB347" s="187"/>
      <c r="AC347" s="188"/>
      <c r="AD347" s="161"/>
      <c r="AE347" s="186">
        <v>2E-3</v>
      </c>
      <c r="AF347" s="187"/>
      <c r="AG347" s="188"/>
      <c r="AH347" s="161" t="s">
        <v>368</v>
      </c>
      <c r="AI347" s="186">
        <v>0</v>
      </c>
      <c r="AJ347" s="187"/>
      <c r="AK347" s="189"/>
      <c r="AL347" s="24"/>
      <c r="AM347" s="7"/>
      <c r="AN347" s="2"/>
    </row>
    <row r="348" spans="1:40" ht="15.75" customHeight="1">
      <c r="B348" s="26"/>
      <c r="C348" s="223"/>
      <c r="D348" s="224"/>
      <c r="E348" s="229"/>
      <c r="F348" s="230"/>
      <c r="G348" s="201"/>
      <c r="H348" s="201"/>
      <c r="I348" s="201"/>
      <c r="J348" s="204"/>
      <c r="K348" s="190">
        <v>0</v>
      </c>
      <c r="L348" s="191"/>
      <c r="M348" s="192"/>
      <c r="N348" s="161" t="s">
        <v>368</v>
      </c>
      <c r="O348" s="186">
        <v>0</v>
      </c>
      <c r="P348" s="187"/>
      <c r="Q348" s="188"/>
      <c r="R348" s="161" t="s">
        <v>368</v>
      </c>
      <c r="S348" s="186">
        <v>0</v>
      </c>
      <c r="T348" s="187"/>
      <c r="U348" s="188"/>
      <c r="V348" s="161" t="s">
        <v>368</v>
      </c>
      <c r="W348" s="186">
        <v>0</v>
      </c>
      <c r="X348" s="187"/>
      <c r="Y348" s="188"/>
      <c r="Z348" s="161" t="s">
        <v>368</v>
      </c>
      <c r="AA348" s="186">
        <v>0</v>
      </c>
      <c r="AB348" s="187"/>
      <c r="AC348" s="188"/>
      <c r="AD348" s="161" t="s">
        <v>368</v>
      </c>
      <c r="AE348" s="186">
        <v>0</v>
      </c>
      <c r="AF348" s="187"/>
      <c r="AG348" s="188"/>
      <c r="AH348" s="161" t="s">
        <v>355</v>
      </c>
      <c r="AI348" s="186">
        <v>0</v>
      </c>
      <c r="AJ348" s="187"/>
      <c r="AK348" s="189"/>
      <c r="AL348" s="24"/>
      <c r="AM348" s="7"/>
      <c r="AN348" s="2"/>
    </row>
    <row r="349" spans="1:40" ht="15.75" customHeight="1">
      <c r="B349" s="26"/>
      <c r="C349" s="223"/>
      <c r="D349" s="224"/>
      <c r="E349" s="229"/>
      <c r="F349" s="230"/>
      <c r="G349" s="202"/>
      <c r="H349" s="202"/>
      <c r="I349" s="202"/>
      <c r="J349" s="205"/>
      <c r="K349" s="193" t="s">
        <v>1</v>
      </c>
      <c r="L349" s="194"/>
      <c r="M349" s="195"/>
      <c r="N349" s="196">
        <f>IF(N345="○",O345,IF(N346="○",O346,IF(N347="○",O347,IF(N348="○",O348,""))))</f>
        <v>0</v>
      </c>
      <c r="O349" s="197"/>
      <c r="P349" s="197"/>
      <c r="Q349" s="198"/>
      <c r="R349" s="196">
        <f>IF(R345="○",S345,IF(R346="○",S346,IF(R347="○",S347,IF(R348="○",S348,""))))</f>
        <v>0</v>
      </c>
      <c r="S349" s="197"/>
      <c r="T349" s="197"/>
      <c r="U349" s="198"/>
      <c r="V349" s="196">
        <f>IF(V345="○",W345,IF(V346="○",W346,IF(V347="○",W347,IF(V348="○",W348,""))))</f>
        <v>0</v>
      </c>
      <c r="W349" s="197"/>
      <c r="X349" s="197"/>
      <c r="Y349" s="198"/>
      <c r="Z349" s="196">
        <f>IF(Z345="○",AA345,IF(Z346="○",AA346,IF(Z347="○",AA347,IF(Z348="○",AA348,""))))</f>
        <v>0</v>
      </c>
      <c r="AA349" s="197"/>
      <c r="AB349" s="197"/>
      <c r="AC349" s="198"/>
      <c r="AD349" s="196">
        <f>IF(AD345="○",AE345,IF(AD346="○",AE346,IF(AD347="○",AE347,IF(AD348="○",AE348,""))))</f>
        <v>0</v>
      </c>
      <c r="AE349" s="197"/>
      <c r="AF349" s="197"/>
      <c r="AG349" s="198"/>
      <c r="AH349" s="196">
        <f>IF(AH345="○",AI345,IF(AH346="○",AI346,IF(AH347="○",AI347,IF(AH348="○",AI348,""))))</f>
        <v>0</v>
      </c>
      <c r="AI349" s="197"/>
      <c r="AJ349" s="197"/>
      <c r="AK349" s="199"/>
      <c r="AL349" s="24"/>
      <c r="AM349" s="7"/>
      <c r="AN349" s="2"/>
    </row>
    <row r="350" spans="1:40" ht="15.75" customHeight="1">
      <c r="B350" s="26"/>
      <c r="C350" s="223"/>
      <c r="D350" s="224"/>
      <c r="E350" s="229"/>
      <c r="F350" s="230"/>
      <c r="G350" s="200" t="s">
        <v>383</v>
      </c>
      <c r="H350" s="200" t="s">
        <v>384</v>
      </c>
      <c r="I350" s="200"/>
      <c r="J350" s="203"/>
      <c r="K350" s="206" t="s">
        <v>375</v>
      </c>
      <c r="L350" s="207"/>
      <c r="M350" s="208"/>
      <c r="N350" s="166"/>
      <c r="O350" s="209">
        <v>0.15</v>
      </c>
      <c r="P350" s="210"/>
      <c r="Q350" s="211"/>
      <c r="R350" s="166"/>
      <c r="S350" s="209">
        <v>4.4999999999999998E-2</v>
      </c>
      <c r="T350" s="210"/>
      <c r="U350" s="211"/>
      <c r="V350" s="166"/>
      <c r="W350" s="209">
        <v>1.0999999999999999E-2</v>
      </c>
      <c r="X350" s="210"/>
      <c r="Y350" s="211"/>
      <c r="Z350" s="166"/>
      <c r="AA350" s="209">
        <v>0.15</v>
      </c>
      <c r="AB350" s="210"/>
      <c r="AC350" s="211"/>
      <c r="AD350" s="166"/>
      <c r="AE350" s="209">
        <v>4.4999999999999998E-2</v>
      </c>
      <c r="AF350" s="210"/>
      <c r="AG350" s="211"/>
      <c r="AH350" s="166"/>
      <c r="AI350" s="209">
        <v>1.0999999999999999E-2</v>
      </c>
      <c r="AJ350" s="210"/>
      <c r="AK350" s="212"/>
      <c r="AL350" s="24"/>
      <c r="AM350" s="7"/>
      <c r="AN350" s="2"/>
    </row>
    <row r="351" spans="1:40" ht="15.75" customHeight="1">
      <c r="B351" s="26"/>
      <c r="C351" s="223"/>
      <c r="D351" s="224"/>
      <c r="E351" s="229"/>
      <c r="F351" s="230"/>
      <c r="G351" s="201"/>
      <c r="H351" s="201"/>
      <c r="I351" s="201"/>
      <c r="J351" s="204"/>
      <c r="K351" s="190" t="s">
        <v>376</v>
      </c>
      <c r="L351" s="191"/>
      <c r="M351" s="192"/>
      <c r="N351" s="161"/>
      <c r="O351" s="186">
        <v>0.05</v>
      </c>
      <c r="P351" s="187"/>
      <c r="Q351" s="188"/>
      <c r="R351" s="161"/>
      <c r="S351" s="186">
        <v>1.4999999999999999E-2</v>
      </c>
      <c r="T351" s="187"/>
      <c r="U351" s="188"/>
      <c r="V351" s="161"/>
      <c r="W351" s="186">
        <v>4.0000000000000001E-3</v>
      </c>
      <c r="X351" s="187"/>
      <c r="Y351" s="188"/>
      <c r="Z351" s="161"/>
      <c r="AA351" s="186">
        <v>0.05</v>
      </c>
      <c r="AB351" s="187"/>
      <c r="AC351" s="188"/>
      <c r="AD351" s="161"/>
      <c r="AE351" s="186">
        <v>1.4999999999999999E-2</v>
      </c>
      <c r="AF351" s="187"/>
      <c r="AG351" s="188"/>
      <c r="AH351" s="161"/>
      <c r="AI351" s="186">
        <v>4.0000000000000001E-3</v>
      </c>
      <c r="AJ351" s="187"/>
      <c r="AK351" s="189"/>
      <c r="AL351" s="24"/>
      <c r="AM351" s="7"/>
      <c r="AN351" s="2"/>
    </row>
    <row r="352" spans="1:40" ht="15.75" customHeight="1">
      <c r="B352" s="26"/>
      <c r="C352" s="223"/>
      <c r="D352" s="224"/>
      <c r="E352" s="229"/>
      <c r="F352" s="230"/>
      <c r="G352" s="201"/>
      <c r="H352" s="201"/>
      <c r="I352" s="201"/>
      <c r="J352" s="204"/>
      <c r="K352" s="190" t="s">
        <v>377</v>
      </c>
      <c r="L352" s="191"/>
      <c r="M352" s="192"/>
      <c r="N352" s="161" t="s">
        <v>355</v>
      </c>
      <c r="O352" s="186">
        <v>1.7000000000000001E-2</v>
      </c>
      <c r="P352" s="187"/>
      <c r="Q352" s="188"/>
      <c r="R352" s="161"/>
      <c r="S352" s="186">
        <v>5.0000000000000001E-3</v>
      </c>
      <c r="T352" s="187"/>
      <c r="U352" s="188"/>
      <c r="V352" s="161"/>
      <c r="W352" s="186">
        <v>1E-3</v>
      </c>
      <c r="X352" s="187"/>
      <c r="Y352" s="188"/>
      <c r="Z352" s="161"/>
      <c r="AA352" s="186">
        <v>1.7000000000000001E-2</v>
      </c>
      <c r="AB352" s="187"/>
      <c r="AC352" s="188"/>
      <c r="AD352" s="161"/>
      <c r="AE352" s="186">
        <v>5.0000000000000001E-3</v>
      </c>
      <c r="AF352" s="187"/>
      <c r="AG352" s="188"/>
      <c r="AH352" s="161" t="s">
        <v>368</v>
      </c>
      <c r="AI352" s="186">
        <v>1E-3</v>
      </c>
      <c r="AJ352" s="187"/>
      <c r="AK352" s="189"/>
      <c r="AL352" s="24"/>
      <c r="AM352" s="7"/>
      <c r="AN352" s="2"/>
    </row>
    <row r="353" spans="1:40" ht="15.75" customHeight="1">
      <c r="B353" s="26"/>
      <c r="C353" s="223"/>
      <c r="D353" s="224"/>
      <c r="E353" s="229"/>
      <c r="F353" s="230"/>
      <c r="G353" s="201"/>
      <c r="H353" s="201"/>
      <c r="I353" s="201"/>
      <c r="J353" s="204"/>
      <c r="K353" s="190">
        <v>0</v>
      </c>
      <c r="L353" s="191"/>
      <c r="M353" s="192"/>
      <c r="N353" s="161" t="s">
        <v>368</v>
      </c>
      <c r="O353" s="186">
        <v>0</v>
      </c>
      <c r="P353" s="187"/>
      <c r="Q353" s="188"/>
      <c r="R353" s="161" t="s">
        <v>368</v>
      </c>
      <c r="S353" s="186">
        <v>0</v>
      </c>
      <c r="T353" s="187"/>
      <c r="U353" s="188"/>
      <c r="V353" s="161" t="s">
        <v>368</v>
      </c>
      <c r="W353" s="186">
        <v>0</v>
      </c>
      <c r="X353" s="187"/>
      <c r="Y353" s="188"/>
      <c r="Z353" s="161" t="s">
        <v>368</v>
      </c>
      <c r="AA353" s="186">
        <v>0</v>
      </c>
      <c r="AB353" s="187"/>
      <c r="AC353" s="188"/>
      <c r="AD353" s="161" t="s">
        <v>368</v>
      </c>
      <c r="AE353" s="186">
        <v>0</v>
      </c>
      <c r="AF353" s="187"/>
      <c r="AG353" s="188"/>
      <c r="AH353" s="161"/>
      <c r="AI353" s="186">
        <v>0</v>
      </c>
      <c r="AJ353" s="187"/>
      <c r="AK353" s="189"/>
      <c r="AL353" s="24"/>
      <c r="AM353" s="7"/>
      <c r="AN353" s="2"/>
    </row>
    <row r="354" spans="1:40" ht="15.75" customHeight="1">
      <c r="B354" s="26"/>
      <c r="C354" s="223"/>
      <c r="D354" s="224"/>
      <c r="E354" s="229"/>
      <c r="F354" s="230"/>
      <c r="G354" s="202"/>
      <c r="H354" s="202"/>
      <c r="I354" s="202"/>
      <c r="J354" s="205"/>
      <c r="K354" s="193" t="s">
        <v>1</v>
      </c>
      <c r="L354" s="194"/>
      <c r="M354" s="195"/>
      <c r="N354" s="196">
        <f>IF(N350="○",O350,IF(N351="○",O351,IF(N352="○",O352,IF(N353="○",O353,""))))</f>
        <v>0</v>
      </c>
      <c r="O354" s="197"/>
      <c r="P354" s="197"/>
      <c r="Q354" s="198"/>
      <c r="R354" s="196">
        <f>IF(R350="○",S350,IF(R351="○",S351,IF(R352="○",S352,IF(R353="○",S353,""))))</f>
        <v>0</v>
      </c>
      <c r="S354" s="197"/>
      <c r="T354" s="197"/>
      <c r="U354" s="198"/>
      <c r="V354" s="196">
        <f>IF(V350="○",W350,IF(V351="○",W351,IF(V352="○",W352,IF(V353="○",W353,""))))</f>
        <v>0</v>
      </c>
      <c r="W354" s="197"/>
      <c r="X354" s="197"/>
      <c r="Y354" s="198"/>
      <c r="Z354" s="196">
        <f>IF(Z350="○",AA350,IF(Z351="○",AA351,IF(Z352="○",AA352,IF(Z353="○",AA353,""))))</f>
        <v>0</v>
      </c>
      <c r="AA354" s="197"/>
      <c r="AB354" s="197"/>
      <c r="AC354" s="198"/>
      <c r="AD354" s="196">
        <f>IF(AD350="○",AE350,IF(AD351="○",AE351,IF(AD352="○",AE352,IF(AD353="○",AE353,""))))</f>
        <v>0</v>
      </c>
      <c r="AE354" s="197"/>
      <c r="AF354" s="197"/>
      <c r="AG354" s="198"/>
      <c r="AH354" s="196">
        <f>IF(AH350="○",AI350,IF(AH351="○",AI351,IF(AH352="○",AI352,IF(AH353="○",AI353,""))))</f>
        <v>1E-3</v>
      </c>
      <c r="AI354" s="197"/>
      <c r="AJ354" s="197"/>
      <c r="AK354" s="199"/>
      <c r="AL354" s="24"/>
      <c r="AM354" s="7"/>
      <c r="AN354" s="2"/>
    </row>
    <row r="355" spans="1:40" ht="15.75" customHeight="1">
      <c r="B355" s="26"/>
      <c r="C355" s="225"/>
      <c r="D355" s="226"/>
      <c r="E355" s="231"/>
      <c r="F355" s="232"/>
      <c r="G355" s="180" t="s">
        <v>385</v>
      </c>
      <c r="H355" s="181"/>
      <c r="I355" s="181"/>
      <c r="J355" s="181"/>
      <c r="K355" s="181"/>
      <c r="L355" s="181"/>
      <c r="M355" s="182"/>
      <c r="N355" s="183">
        <f>SUM(N344:Y344,N349:Y349,N354:Y354)</f>
        <v>0</v>
      </c>
      <c r="O355" s="184"/>
      <c r="P355" s="184"/>
      <c r="Q355" s="184"/>
      <c r="R355" s="184"/>
      <c r="S355" s="184"/>
      <c r="T355" s="184"/>
      <c r="U355" s="184"/>
      <c r="V355" s="184"/>
      <c r="W355" s="184"/>
      <c r="X355" s="184"/>
      <c r="Y355" s="184"/>
      <c r="Z355" s="183">
        <f>SUM(Z344:AK344,Z349:AK349,Z354:AK354)</f>
        <v>1E-3</v>
      </c>
      <c r="AA355" s="184"/>
      <c r="AB355" s="184"/>
      <c r="AC355" s="184"/>
      <c r="AD355" s="184"/>
      <c r="AE355" s="184"/>
      <c r="AF355" s="184"/>
      <c r="AG355" s="184"/>
      <c r="AH355" s="184"/>
      <c r="AI355" s="184"/>
      <c r="AJ355" s="184"/>
      <c r="AK355" s="185"/>
      <c r="AL355" s="24"/>
      <c r="AM355" s="7"/>
      <c r="AN355" s="2"/>
    </row>
    <row r="356" spans="1:40" s="18" customFormat="1" ht="15.75" customHeight="1">
      <c r="A356" s="2"/>
      <c r="B356" s="26"/>
      <c r="C356" s="221">
        <v>4</v>
      </c>
      <c r="D356" s="222"/>
      <c r="E356" s="227" t="s">
        <v>670</v>
      </c>
      <c r="F356" s="228"/>
      <c r="G356" s="200" t="s">
        <v>373</v>
      </c>
      <c r="H356" s="200" t="s">
        <v>374</v>
      </c>
      <c r="I356" s="200"/>
      <c r="J356" s="203"/>
      <c r="K356" s="206" t="s">
        <v>375</v>
      </c>
      <c r="L356" s="207"/>
      <c r="M356" s="208"/>
      <c r="N356" s="160" t="s">
        <v>355</v>
      </c>
      <c r="O356" s="217">
        <v>1.7000000000000001E-2</v>
      </c>
      <c r="P356" s="218"/>
      <c r="Q356" s="219"/>
      <c r="R356" s="160"/>
      <c r="S356" s="217">
        <v>5.0000000000000001E-3</v>
      </c>
      <c r="T356" s="218"/>
      <c r="U356" s="219"/>
      <c r="V356" s="160"/>
      <c r="W356" s="217">
        <v>1E-3</v>
      </c>
      <c r="X356" s="218"/>
      <c r="Y356" s="219"/>
      <c r="Z356" s="160" t="s">
        <v>355</v>
      </c>
      <c r="AA356" s="217">
        <v>1.7000000000000001E-2</v>
      </c>
      <c r="AB356" s="218"/>
      <c r="AC356" s="219"/>
      <c r="AD356" s="160"/>
      <c r="AE356" s="217">
        <v>5.0000000000000001E-3</v>
      </c>
      <c r="AF356" s="218"/>
      <c r="AG356" s="219"/>
      <c r="AH356" s="160"/>
      <c r="AI356" s="217">
        <v>1E-3</v>
      </c>
      <c r="AJ356" s="218"/>
      <c r="AK356" s="220"/>
      <c r="AL356" s="24"/>
      <c r="AM356" s="7"/>
    </row>
    <row r="357" spans="1:40" s="18" customFormat="1" ht="15.75" customHeight="1">
      <c r="A357" s="2"/>
      <c r="B357" s="26"/>
      <c r="C357" s="223"/>
      <c r="D357" s="224"/>
      <c r="E357" s="229"/>
      <c r="F357" s="230"/>
      <c r="G357" s="201"/>
      <c r="H357" s="201"/>
      <c r="I357" s="201"/>
      <c r="J357" s="204"/>
      <c r="K357" s="190" t="s">
        <v>376</v>
      </c>
      <c r="L357" s="191"/>
      <c r="M357" s="192"/>
      <c r="N357" s="161"/>
      <c r="O357" s="186">
        <v>6.0000000000000001E-3</v>
      </c>
      <c r="P357" s="187"/>
      <c r="Q357" s="188"/>
      <c r="R357" s="161"/>
      <c r="S357" s="186">
        <v>2E-3</v>
      </c>
      <c r="T357" s="187"/>
      <c r="U357" s="188"/>
      <c r="V357" s="161"/>
      <c r="W357" s="186">
        <v>0</v>
      </c>
      <c r="X357" s="187"/>
      <c r="Y357" s="188"/>
      <c r="Z357" s="161"/>
      <c r="AA357" s="186">
        <v>6.0000000000000001E-3</v>
      </c>
      <c r="AB357" s="187"/>
      <c r="AC357" s="188"/>
      <c r="AD357" s="161"/>
      <c r="AE357" s="186">
        <v>2E-3</v>
      </c>
      <c r="AF357" s="187"/>
      <c r="AG357" s="188"/>
      <c r="AH357" s="161"/>
      <c r="AI357" s="186">
        <v>0</v>
      </c>
      <c r="AJ357" s="187"/>
      <c r="AK357" s="189"/>
      <c r="AL357" s="24"/>
      <c r="AM357" s="7"/>
    </row>
    <row r="358" spans="1:40" s="18" customFormat="1" ht="15.75" customHeight="1">
      <c r="A358" s="2"/>
      <c r="B358" s="26"/>
      <c r="C358" s="223"/>
      <c r="D358" s="224"/>
      <c r="E358" s="229"/>
      <c r="F358" s="230"/>
      <c r="G358" s="201"/>
      <c r="H358" s="201"/>
      <c r="I358" s="201"/>
      <c r="J358" s="204"/>
      <c r="K358" s="190" t="s">
        <v>377</v>
      </c>
      <c r="L358" s="191"/>
      <c r="M358" s="192"/>
      <c r="N358" s="161"/>
      <c r="O358" s="186">
        <v>2E-3</v>
      </c>
      <c r="P358" s="187"/>
      <c r="Q358" s="188"/>
      <c r="R358" s="161"/>
      <c r="S358" s="186">
        <v>1E-3</v>
      </c>
      <c r="T358" s="187"/>
      <c r="U358" s="188"/>
      <c r="V358" s="161"/>
      <c r="W358" s="186">
        <v>0</v>
      </c>
      <c r="X358" s="187"/>
      <c r="Y358" s="188"/>
      <c r="Z358" s="161" t="s">
        <v>355</v>
      </c>
      <c r="AA358" s="186">
        <v>2E-3</v>
      </c>
      <c r="AB358" s="187"/>
      <c r="AC358" s="188"/>
      <c r="AD358" s="161"/>
      <c r="AE358" s="186">
        <v>1E-3</v>
      </c>
      <c r="AF358" s="187"/>
      <c r="AG358" s="188"/>
      <c r="AH358" s="161"/>
      <c r="AI358" s="186">
        <v>0</v>
      </c>
      <c r="AJ358" s="187"/>
      <c r="AK358" s="189"/>
      <c r="AL358" s="24"/>
      <c r="AM358" s="7"/>
    </row>
    <row r="359" spans="1:40" s="18" customFormat="1" ht="15.75" customHeight="1">
      <c r="A359" s="2"/>
      <c r="B359" s="26"/>
      <c r="C359" s="223"/>
      <c r="D359" s="224"/>
      <c r="E359" s="229"/>
      <c r="F359" s="230"/>
      <c r="G359" s="201"/>
      <c r="H359" s="201"/>
      <c r="I359" s="201"/>
      <c r="J359" s="204"/>
      <c r="K359" s="190">
        <v>0</v>
      </c>
      <c r="L359" s="191"/>
      <c r="M359" s="192"/>
      <c r="N359" s="161" t="s">
        <v>368</v>
      </c>
      <c r="O359" s="186">
        <v>0</v>
      </c>
      <c r="P359" s="187"/>
      <c r="Q359" s="188"/>
      <c r="R359" s="161" t="s">
        <v>368</v>
      </c>
      <c r="S359" s="186">
        <v>0</v>
      </c>
      <c r="T359" s="187"/>
      <c r="U359" s="188"/>
      <c r="V359" s="161" t="s">
        <v>368</v>
      </c>
      <c r="W359" s="186">
        <v>0</v>
      </c>
      <c r="X359" s="187"/>
      <c r="Y359" s="188"/>
      <c r="Z359" s="161" t="s">
        <v>368</v>
      </c>
      <c r="AA359" s="186">
        <v>0</v>
      </c>
      <c r="AB359" s="187"/>
      <c r="AC359" s="188"/>
      <c r="AD359" s="161" t="s">
        <v>368</v>
      </c>
      <c r="AE359" s="186">
        <v>0</v>
      </c>
      <c r="AF359" s="187"/>
      <c r="AG359" s="188"/>
      <c r="AH359" s="161" t="s">
        <v>368</v>
      </c>
      <c r="AI359" s="186">
        <v>0</v>
      </c>
      <c r="AJ359" s="187"/>
      <c r="AK359" s="189"/>
      <c r="AL359" s="24"/>
      <c r="AM359" s="7"/>
    </row>
    <row r="360" spans="1:40" s="18" customFormat="1" ht="15.75" customHeight="1">
      <c r="A360" s="2"/>
      <c r="B360" s="26"/>
      <c r="C360" s="223"/>
      <c r="D360" s="224"/>
      <c r="E360" s="229"/>
      <c r="F360" s="230"/>
      <c r="G360" s="202"/>
      <c r="H360" s="202"/>
      <c r="I360" s="202"/>
      <c r="J360" s="205"/>
      <c r="K360" s="193" t="s">
        <v>1</v>
      </c>
      <c r="L360" s="194"/>
      <c r="M360" s="195"/>
      <c r="N360" s="213">
        <f>IF(N356="○",O356,IF(N357="○",O357,IF(N358="○",O358,IF(N359="○",O359,""))))</f>
        <v>0</v>
      </c>
      <c r="O360" s="214"/>
      <c r="P360" s="214"/>
      <c r="Q360" s="215"/>
      <c r="R360" s="213">
        <f>IF(R356="○",S356,IF(R357="○",S357,IF(R358="○",S358,IF(R359="○",S359,""))))</f>
        <v>0</v>
      </c>
      <c r="S360" s="214"/>
      <c r="T360" s="214"/>
      <c r="U360" s="215"/>
      <c r="V360" s="213">
        <f>IF(V356="○",W356,IF(V357="○",W357,IF(V358="○",W358,IF(V359="○",W359,""))))</f>
        <v>0</v>
      </c>
      <c r="W360" s="214"/>
      <c r="X360" s="214"/>
      <c r="Y360" s="215"/>
      <c r="Z360" s="213">
        <f>IF(Z356="○",AA356,IF(Z357="○",AA357,IF(Z358="○",AA358,IF(Z359="○",AA359,""))))</f>
        <v>0</v>
      </c>
      <c r="AA360" s="214"/>
      <c r="AB360" s="214"/>
      <c r="AC360" s="215"/>
      <c r="AD360" s="213">
        <f>IF(AD356="○",AE356,IF(AD357="○",AE357,IF(AD358="○",AE358,IF(AD359="○",AE359,""))))</f>
        <v>0</v>
      </c>
      <c r="AE360" s="214"/>
      <c r="AF360" s="214"/>
      <c r="AG360" s="215"/>
      <c r="AH360" s="213">
        <f>IF(AH356="○",AI356,IF(AH357="○",AI357,IF(AH358="○",AI358,IF(AH359="○",AI359,""))))</f>
        <v>0</v>
      </c>
      <c r="AI360" s="214"/>
      <c r="AJ360" s="214"/>
      <c r="AK360" s="216"/>
      <c r="AL360" s="24"/>
      <c r="AM360" s="7"/>
    </row>
    <row r="361" spans="1:40" ht="15.75" customHeight="1">
      <c r="B361" s="26"/>
      <c r="C361" s="223"/>
      <c r="D361" s="224"/>
      <c r="E361" s="229"/>
      <c r="F361" s="230"/>
      <c r="G361" s="200" t="s">
        <v>379</v>
      </c>
      <c r="H361" s="200" t="s">
        <v>381</v>
      </c>
      <c r="I361" s="200"/>
      <c r="J361" s="203"/>
      <c r="K361" s="206" t="s">
        <v>375</v>
      </c>
      <c r="L361" s="207"/>
      <c r="M361" s="208"/>
      <c r="N361" s="160"/>
      <c r="O361" s="217">
        <v>0.05</v>
      </c>
      <c r="P361" s="218"/>
      <c r="Q361" s="219"/>
      <c r="R361" s="160"/>
      <c r="S361" s="217">
        <v>1.4999999999999999E-2</v>
      </c>
      <c r="T361" s="218"/>
      <c r="U361" s="219"/>
      <c r="V361" s="160"/>
      <c r="W361" s="217">
        <v>4.0000000000000001E-3</v>
      </c>
      <c r="X361" s="218"/>
      <c r="Y361" s="219"/>
      <c r="Z361" s="160"/>
      <c r="AA361" s="217">
        <v>0.05</v>
      </c>
      <c r="AB361" s="218"/>
      <c r="AC361" s="219"/>
      <c r="AD361" s="160"/>
      <c r="AE361" s="217">
        <v>1.4999999999999999E-2</v>
      </c>
      <c r="AF361" s="218"/>
      <c r="AG361" s="219"/>
      <c r="AH361" s="160"/>
      <c r="AI361" s="217">
        <v>4.0000000000000001E-3</v>
      </c>
      <c r="AJ361" s="218"/>
      <c r="AK361" s="220"/>
      <c r="AL361" s="24"/>
      <c r="AM361" s="7"/>
      <c r="AN361" s="2"/>
    </row>
    <row r="362" spans="1:40" ht="15.75" customHeight="1">
      <c r="B362" s="26"/>
      <c r="C362" s="223"/>
      <c r="D362" s="224"/>
      <c r="E362" s="229"/>
      <c r="F362" s="230"/>
      <c r="G362" s="201"/>
      <c r="H362" s="201"/>
      <c r="I362" s="201"/>
      <c r="J362" s="204"/>
      <c r="K362" s="190" t="s">
        <v>376</v>
      </c>
      <c r="L362" s="191"/>
      <c r="M362" s="192"/>
      <c r="N362" s="161"/>
      <c r="O362" s="186">
        <v>1.7000000000000001E-2</v>
      </c>
      <c r="P362" s="187"/>
      <c r="Q362" s="188"/>
      <c r="R362" s="161"/>
      <c r="S362" s="186">
        <v>5.0000000000000001E-3</v>
      </c>
      <c r="T362" s="187"/>
      <c r="U362" s="188"/>
      <c r="V362" s="161"/>
      <c r="W362" s="186">
        <v>1E-3</v>
      </c>
      <c r="X362" s="187"/>
      <c r="Y362" s="188"/>
      <c r="Z362" s="161"/>
      <c r="AA362" s="186">
        <v>1.7000000000000001E-2</v>
      </c>
      <c r="AB362" s="187"/>
      <c r="AC362" s="188"/>
      <c r="AD362" s="161"/>
      <c r="AE362" s="186">
        <v>5.0000000000000001E-3</v>
      </c>
      <c r="AF362" s="187"/>
      <c r="AG362" s="188"/>
      <c r="AH362" s="161"/>
      <c r="AI362" s="186">
        <v>1E-3</v>
      </c>
      <c r="AJ362" s="187"/>
      <c r="AK362" s="189"/>
      <c r="AL362" s="24"/>
      <c r="AM362" s="7"/>
      <c r="AN362" s="2"/>
    </row>
    <row r="363" spans="1:40" ht="15.75" customHeight="1">
      <c r="B363" s="26"/>
      <c r="C363" s="223"/>
      <c r="D363" s="224"/>
      <c r="E363" s="229"/>
      <c r="F363" s="230"/>
      <c r="G363" s="201"/>
      <c r="H363" s="201"/>
      <c r="I363" s="201"/>
      <c r="J363" s="204"/>
      <c r="K363" s="190" t="s">
        <v>377</v>
      </c>
      <c r="L363" s="191"/>
      <c r="M363" s="192"/>
      <c r="N363" s="161"/>
      <c r="O363" s="186">
        <v>6.0000000000000001E-3</v>
      </c>
      <c r="P363" s="187"/>
      <c r="Q363" s="188"/>
      <c r="R363" s="161"/>
      <c r="S363" s="186">
        <v>2E-3</v>
      </c>
      <c r="T363" s="187"/>
      <c r="U363" s="188"/>
      <c r="V363" s="161"/>
      <c r="W363" s="186">
        <v>0</v>
      </c>
      <c r="X363" s="187"/>
      <c r="Y363" s="188"/>
      <c r="Z363" s="161"/>
      <c r="AA363" s="186">
        <v>6.0000000000000001E-3</v>
      </c>
      <c r="AB363" s="187"/>
      <c r="AC363" s="188"/>
      <c r="AD363" s="161"/>
      <c r="AE363" s="186">
        <v>2E-3</v>
      </c>
      <c r="AF363" s="187"/>
      <c r="AG363" s="188"/>
      <c r="AH363" s="161" t="s">
        <v>368</v>
      </c>
      <c r="AI363" s="186">
        <v>0</v>
      </c>
      <c r="AJ363" s="187"/>
      <c r="AK363" s="189"/>
      <c r="AL363" s="24"/>
      <c r="AM363" s="7"/>
      <c r="AN363" s="2"/>
    </row>
    <row r="364" spans="1:40" ht="15.75" customHeight="1">
      <c r="B364" s="26"/>
      <c r="C364" s="223"/>
      <c r="D364" s="224"/>
      <c r="E364" s="229"/>
      <c r="F364" s="230"/>
      <c r="G364" s="201"/>
      <c r="H364" s="201"/>
      <c r="I364" s="201"/>
      <c r="J364" s="204"/>
      <c r="K364" s="190">
        <v>0</v>
      </c>
      <c r="L364" s="191"/>
      <c r="M364" s="192"/>
      <c r="N364" s="161" t="s">
        <v>368</v>
      </c>
      <c r="O364" s="186">
        <v>0</v>
      </c>
      <c r="P364" s="187"/>
      <c r="Q364" s="188"/>
      <c r="R364" s="161" t="s">
        <v>368</v>
      </c>
      <c r="S364" s="186">
        <v>0</v>
      </c>
      <c r="T364" s="187"/>
      <c r="U364" s="188"/>
      <c r="V364" s="161" t="s">
        <v>368</v>
      </c>
      <c r="W364" s="186">
        <v>0</v>
      </c>
      <c r="X364" s="187"/>
      <c r="Y364" s="188"/>
      <c r="Z364" s="161" t="s">
        <v>368</v>
      </c>
      <c r="AA364" s="186">
        <v>0</v>
      </c>
      <c r="AB364" s="187"/>
      <c r="AC364" s="188"/>
      <c r="AD364" s="161" t="s">
        <v>368</v>
      </c>
      <c r="AE364" s="186">
        <v>0</v>
      </c>
      <c r="AF364" s="187"/>
      <c r="AG364" s="188"/>
      <c r="AH364" s="161" t="s">
        <v>355</v>
      </c>
      <c r="AI364" s="186">
        <v>0</v>
      </c>
      <c r="AJ364" s="187"/>
      <c r="AK364" s="189"/>
      <c r="AL364" s="24"/>
      <c r="AM364" s="7"/>
      <c r="AN364" s="2"/>
    </row>
    <row r="365" spans="1:40" ht="15.75" customHeight="1">
      <c r="B365" s="26"/>
      <c r="C365" s="223"/>
      <c r="D365" s="224"/>
      <c r="E365" s="229"/>
      <c r="F365" s="230"/>
      <c r="G365" s="202"/>
      <c r="H365" s="202"/>
      <c r="I365" s="202"/>
      <c r="J365" s="205"/>
      <c r="K365" s="193" t="s">
        <v>1</v>
      </c>
      <c r="L365" s="194"/>
      <c r="M365" s="195"/>
      <c r="N365" s="196">
        <f>IF(N361="○",O361,IF(N362="○",O362,IF(N363="○",O363,IF(N364="○",O364,""))))</f>
        <v>0</v>
      </c>
      <c r="O365" s="197"/>
      <c r="P365" s="197"/>
      <c r="Q365" s="198"/>
      <c r="R365" s="196">
        <f>IF(R361="○",S361,IF(R362="○",S362,IF(R363="○",S363,IF(R364="○",S364,""))))</f>
        <v>0</v>
      </c>
      <c r="S365" s="197"/>
      <c r="T365" s="197"/>
      <c r="U365" s="198"/>
      <c r="V365" s="196">
        <f>IF(V361="○",W361,IF(V362="○",W362,IF(V363="○",W363,IF(V364="○",W364,""))))</f>
        <v>0</v>
      </c>
      <c r="W365" s="197"/>
      <c r="X365" s="197"/>
      <c r="Y365" s="198"/>
      <c r="Z365" s="196">
        <f>IF(Z361="○",AA361,IF(Z362="○",AA362,IF(Z363="○",AA363,IF(Z364="○",AA364,""))))</f>
        <v>0</v>
      </c>
      <c r="AA365" s="197"/>
      <c r="AB365" s="197"/>
      <c r="AC365" s="198"/>
      <c r="AD365" s="196">
        <f>IF(AD361="○",AE361,IF(AD362="○",AE362,IF(AD363="○",AE363,IF(AD364="○",AE364,""))))</f>
        <v>0</v>
      </c>
      <c r="AE365" s="197"/>
      <c r="AF365" s="197"/>
      <c r="AG365" s="198"/>
      <c r="AH365" s="196">
        <f>IF(AH361="○",AI361,IF(AH362="○",AI362,IF(AH363="○",AI363,IF(AH364="○",AI364,""))))</f>
        <v>0</v>
      </c>
      <c r="AI365" s="197"/>
      <c r="AJ365" s="197"/>
      <c r="AK365" s="199"/>
      <c r="AL365" s="24"/>
      <c r="AM365" s="7"/>
      <c r="AN365" s="2"/>
    </row>
    <row r="366" spans="1:40" ht="15.75" customHeight="1">
      <c r="B366" s="26"/>
      <c r="C366" s="223"/>
      <c r="D366" s="224"/>
      <c r="E366" s="229"/>
      <c r="F366" s="230"/>
      <c r="G366" s="200" t="s">
        <v>383</v>
      </c>
      <c r="H366" s="200" t="s">
        <v>384</v>
      </c>
      <c r="I366" s="200"/>
      <c r="J366" s="203"/>
      <c r="K366" s="206" t="s">
        <v>375</v>
      </c>
      <c r="L366" s="207"/>
      <c r="M366" s="208"/>
      <c r="N366" s="166"/>
      <c r="O366" s="209">
        <v>0.15</v>
      </c>
      <c r="P366" s="210"/>
      <c r="Q366" s="211"/>
      <c r="R366" s="166"/>
      <c r="S366" s="209">
        <v>4.4999999999999998E-2</v>
      </c>
      <c r="T366" s="210"/>
      <c r="U366" s="211"/>
      <c r="V366" s="166"/>
      <c r="W366" s="209">
        <v>1.0999999999999999E-2</v>
      </c>
      <c r="X366" s="210"/>
      <c r="Y366" s="211"/>
      <c r="Z366" s="166"/>
      <c r="AA366" s="209">
        <v>0.15</v>
      </c>
      <c r="AB366" s="210"/>
      <c r="AC366" s="211"/>
      <c r="AD366" s="166"/>
      <c r="AE366" s="209">
        <v>4.4999999999999998E-2</v>
      </c>
      <c r="AF366" s="210"/>
      <c r="AG366" s="211"/>
      <c r="AH366" s="166"/>
      <c r="AI366" s="209">
        <v>1.0999999999999999E-2</v>
      </c>
      <c r="AJ366" s="210"/>
      <c r="AK366" s="212"/>
      <c r="AL366" s="24"/>
      <c r="AM366" s="7"/>
      <c r="AN366" s="2"/>
    </row>
    <row r="367" spans="1:40" ht="15.75" customHeight="1">
      <c r="B367" s="26"/>
      <c r="C367" s="223"/>
      <c r="D367" s="224"/>
      <c r="E367" s="229"/>
      <c r="F367" s="230"/>
      <c r="G367" s="201"/>
      <c r="H367" s="201"/>
      <c r="I367" s="201"/>
      <c r="J367" s="204"/>
      <c r="K367" s="190" t="s">
        <v>376</v>
      </c>
      <c r="L367" s="191"/>
      <c r="M367" s="192"/>
      <c r="N367" s="161"/>
      <c r="O367" s="186">
        <v>0.05</v>
      </c>
      <c r="P367" s="187"/>
      <c r="Q367" s="188"/>
      <c r="R367" s="161"/>
      <c r="S367" s="186">
        <v>1.4999999999999999E-2</v>
      </c>
      <c r="T367" s="187"/>
      <c r="U367" s="188"/>
      <c r="V367" s="161"/>
      <c r="W367" s="186">
        <v>4.0000000000000001E-3</v>
      </c>
      <c r="X367" s="187"/>
      <c r="Y367" s="188"/>
      <c r="Z367" s="161"/>
      <c r="AA367" s="186">
        <v>0.05</v>
      </c>
      <c r="AB367" s="187"/>
      <c r="AC367" s="188"/>
      <c r="AD367" s="161"/>
      <c r="AE367" s="186">
        <v>1.4999999999999999E-2</v>
      </c>
      <c r="AF367" s="187"/>
      <c r="AG367" s="188"/>
      <c r="AH367" s="161"/>
      <c r="AI367" s="186">
        <v>4.0000000000000001E-3</v>
      </c>
      <c r="AJ367" s="187"/>
      <c r="AK367" s="189"/>
      <c r="AL367" s="24"/>
      <c r="AM367" s="7"/>
      <c r="AN367" s="2"/>
    </row>
    <row r="368" spans="1:40" ht="15.75" customHeight="1">
      <c r="B368" s="26"/>
      <c r="C368" s="223"/>
      <c r="D368" s="224"/>
      <c r="E368" s="229"/>
      <c r="F368" s="230"/>
      <c r="G368" s="201"/>
      <c r="H368" s="201"/>
      <c r="I368" s="201"/>
      <c r="J368" s="204"/>
      <c r="K368" s="190" t="s">
        <v>377</v>
      </c>
      <c r="L368" s="191"/>
      <c r="M368" s="192"/>
      <c r="N368" s="161" t="s">
        <v>355</v>
      </c>
      <c r="O368" s="186">
        <v>1.7000000000000001E-2</v>
      </c>
      <c r="P368" s="187"/>
      <c r="Q368" s="188"/>
      <c r="R368" s="161"/>
      <c r="S368" s="186">
        <v>5.0000000000000001E-3</v>
      </c>
      <c r="T368" s="187"/>
      <c r="U368" s="188"/>
      <c r="V368" s="161"/>
      <c r="W368" s="186">
        <v>1E-3</v>
      </c>
      <c r="X368" s="187"/>
      <c r="Y368" s="188"/>
      <c r="Z368" s="161"/>
      <c r="AA368" s="186">
        <v>1.7000000000000001E-2</v>
      </c>
      <c r="AB368" s="187"/>
      <c r="AC368" s="188"/>
      <c r="AD368" s="161"/>
      <c r="AE368" s="186">
        <v>5.0000000000000001E-3</v>
      </c>
      <c r="AF368" s="187"/>
      <c r="AG368" s="188"/>
      <c r="AH368" s="161" t="s">
        <v>368</v>
      </c>
      <c r="AI368" s="186">
        <v>1E-3</v>
      </c>
      <c r="AJ368" s="187"/>
      <c r="AK368" s="189"/>
      <c r="AL368" s="24"/>
      <c r="AM368" s="7"/>
      <c r="AN368" s="2"/>
    </row>
    <row r="369" spans="1:40" ht="15.75" customHeight="1">
      <c r="B369" s="26"/>
      <c r="C369" s="223"/>
      <c r="D369" s="224"/>
      <c r="E369" s="229"/>
      <c r="F369" s="230"/>
      <c r="G369" s="201"/>
      <c r="H369" s="201"/>
      <c r="I369" s="201"/>
      <c r="J369" s="204"/>
      <c r="K369" s="190">
        <v>0</v>
      </c>
      <c r="L369" s="191"/>
      <c r="M369" s="192"/>
      <c r="N369" s="161" t="s">
        <v>368</v>
      </c>
      <c r="O369" s="186">
        <v>0</v>
      </c>
      <c r="P369" s="187"/>
      <c r="Q369" s="188"/>
      <c r="R369" s="161" t="s">
        <v>368</v>
      </c>
      <c r="S369" s="186">
        <v>0</v>
      </c>
      <c r="T369" s="187"/>
      <c r="U369" s="188"/>
      <c r="V369" s="161" t="s">
        <v>368</v>
      </c>
      <c r="W369" s="186">
        <v>0</v>
      </c>
      <c r="X369" s="187"/>
      <c r="Y369" s="188"/>
      <c r="Z369" s="161" t="s">
        <v>368</v>
      </c>
      <c r="AA369" s="186">
        <v>0</v>
      </c>
      <c r="AB369" s="187"/>
      <c r="AC369" s="188"/>
      <c r="AD369" s="161" t="s">
        <v>368</v>
      </c>
      <c r="AE369" s="186">
        <v>0</v>
      </c>
      <c r="AF369" s="187"/>
      <c r="AG369" s="188"/>
      <c r="AH369" s="161"/>
      <c r="AI369" s="186">
        <v>0</v>
      </c>
      <c r="AJ369" s="187"/>
      <c r="AK369" s="189"/>
      <c r="AL369" s="24"/>
      <c r="AM369" s="7"/>
      <c r="AN369" s="2"/>
    </row>
    <row r="370" spans="1:40" ht="15.75" customHeight="1">
      <c r="B370" s="26"/>
      <c r="C370" s="223"/>
      <c r="D370" s="224"/>
      <c r="E370" s="229"/>
      <c r="F370" s="230"/>
      <c r="G370" s="202"/>
      <c r="H370" s="202"/>
      <c r="I370" s="202"/>
      <c r="J370" s="205"/>
      <c r="K370" s="193" t="s">
        <v>1</v>
      </c>
      <c r="L370" s="194"/>
      <c r="M370" s="195"/>
      <c r="N370" s="196">
        <f>IF(N366="○",O366,IF(N367="○",O367,IF(N368="○",O368,IF(N369="○",O369,""))))</f>
        <v>0</v>
      </c>
      <c r="O370" s="197"/>
      <c r="P370" s="197"/>
      <c r="Q370" s="198"/>
      <c r="R370" s="196">
        <f>IF(R366="○",S366,IF(R367="○",S367,IF(R368="○",S368,IF(R369="○",S369,""))))</f>
        <v>0</v>
      </c>
      <c r="S370" s="197"/>
      <c r="T370" s="197"/>
      <c r="U370" s="198"/>
      <c r="V370" s="196">
        <f>IF(V366="○",W366,IF(V367="○",W367,IF(V368="○",W368,IF(V369="○",W369,""))))</f>
        <v>0</v>
      </c>
      <c r="W370" s="197"/>
      <c r="X370" s="197"/>
      <c r="Y370" s="198"/>
      <c r="Z370" s="196">
        <f>IF(Z366="○",AA366,IF(Z367="○",AA367,IF(Z368="○",AA368,IF(Z369="○",AA369,""))))</f>
        <v>0</v>
      </c>
      <c r="AA370" s="197"/>
      <c r="AB370" s="197"/>
      <c r="AC370" s="198"/>
      <c r="AD370" s="196">
        <f>IF(AD366="○",AE366,IF(AD367="○",AE367,IF(AD368="○",AE368,IF(AD369="○",AE369,""))))</f>
        <v>0</v>
      </c>
      <c r="AE370" s="197"/>
      <c r="AF370" s="197"/>
      <c r="AG370" s="198"/>
      <c r="AH370" s="196">
        <f>IF(AH366="○",AI366,IF(AH367="○",AI367,IF(AH368="○",AI368,IF(AH369="○",AI369,""))))</f>
        <v>1E-3</v>
      </c>
      <c r="AI370" s="197"/>
      <c r="AJ370" s="197"/>
      <c r="AK370" s="199"/>
      <c r="AL370" s="24"/>
      <c r="AM370" s="7"/>
      <c r="AN370" s="2"/>
    </row>
    <row r="371" spans="1:40" ht="15.75" customHeight="1">
      <c r="B371" s="26"/>
      <c r="C371" s="225"/>
      <c r="D371" s="226"/>
      <c r="E371" s="231"/>
      <c r="F371" s="232"/>
      <c r="G371" s="180" t="s">
        <v>385</v>
      </c>
      <c r="H371" s="181"/>
      <c r="I371" s="181"/>
      <c r="J371" s="181"/>
      <c r="K371" s="181"/>
      <c r="L371" s="181"/>
      <c r="M371" s="182"/>
      <c r="N371" s="183">
        <f>SUM(N360:Y360,N365:Y365,N370:Y370)</f>
        <v>0</v>
      </c>
      <c r="O371" s="184"/>
      <c r="P371" s="184"/>
      <c r="Q371" s="184"/>
      <c r="R371" s="184"/>
      <c r="S371" s="184"/>
      <c r="T371" s="184"/>
      <c r="U371" s="184"/>
      <c r="V371" s="184"/>
      <c r="W371" s="184"/>
      <c r="X371" s="184"/>
      <c r="Y371" s="184"/>
      <c r="Z371" s="183">
        <f>SUM(Z360:AK360,Z365:AK365,Z370:AK370)</f>
        <v>1E-3</v>
      </c>
      <c r="AA371" s="184"/>
      <c r="AB371" s="184"/>
      <c r="AC371" s="184"/>
      <c r="AD371" s="184"/>
      <c r="AE371" s="184"/>
      <c r="AF371" s="184"/>
      <c r="AG371" s="184"/>
      <c r="AH371" s="184"/>
      <c r="AI371" s="184"/>
      <c r="AJ371" s="184"/>
      <c r="AK371" s="185"/>
      <c r="AL371" s="24"/>
      <c r="AM371" s="7"/>
      <c r="AN371" s="2"/>
    </row>
    <row r="372" spans="1:40" s="18" customFormat="1" ht="15.75" customHeight="1">
      <c r="A372" s="2"/>
      <c r="B372" s="26"/>
      <c r="C372" s="221">
        <v>3</v>
      </c>
      <c r="D372" s="222"/>
      <c r="E372" s="227" t="s">
        <v>670</v>
      </c>
      <c r="F372" s="228"/>
      <c r="G372" s="200" t="s">
        <v>373</v>
      </c>
      <c r="H372" s="200" t="s">
        <v>374</v>
      </c>
      <c r="I372" s="200"/>
      <c r="J372" s="203"/>
      <c r="K372" s="206" t="s">
        <v>375</v>
      </c>
      <c r="L372" s="207"/>
      <c r="M372" s="208"/>
      <c r="N372" s="160" t="s">
        <v>355</v>
      </c>
      <c r="O372" s="217">
        <v>1.7000000000000001E-2</v>
      </c>
      <c r="P372" s="218"/>
      <c r="Q372" s="219"/>
      <c r="R372" s="160"/>
      <c r="S372" s="217">
        <v>5.0000000000000001E-3</v>
      </c>
      <c r="T372" s="218"/>
      <c r="U372" s="219"/>
      <c r="V372" s="160"/>
      <c r="W372" s="217">
        <v>1E-3</v>
      </c>
      <c r="X372" s="218"/>
      <c r="Y372" s="219"/>
      <c r="Z372" s="160" t="s">
        <v>355</v>
      </c>
      <c r="AA372" s="217">
        <v>1.7000000000000001E-2</v>
      </c>
      <c r="AB372" s="218"/>
      <c r="AC372" s="219"/>
      <c r="AD372" s="160"/>
      <c r="AE372" s="217">
        <v>5.0000000000000001E-3</v>
      </c>
      <c r="AF372" s="218"/>
      <c r="AG372" s="219"/>
      <c r="AH372" s="160"/>
      <c r="AI372" s="217">
        <v>1E-3</v>
      </c>
      <c r="AJ372" s="218"/>
      <c r="AK372" s="220"/>
      <c r="AL372" s="24"/>
      <c r="AM372" s="7"/>
    </row>
    <row r="373" spans="1:40" s="18" customFormat="1" ht="15.75" customHeight="1">
      <c r="A373" s="2"/>
      <c r="B373" s="26"/>
      <c r="C373" s="223"/>
      <c r="D373" s="224"/>
      <c r="E373" s="229"/>
      <c r="F373" s="230"/>
      <c r="G373" s="201"/>
      <c r="H373" s="201"/>
      <c r="I373" s="201"/>
      <c r="J373" s="204"/>
      <c r="K373" s="190" t="s">
        <v>376</v>
      </c>
      <c r="L373" s="191"/>
      <c r="M373" s="192"/>
      <c r="N373" s="161"/>
      <c r="O373" s="186">
        <v>6.0000000000000001E-3</v>
      </c>
      <c r="P373" s="187"/>
      <c r="Q373" s="188"/>
      <c r="R373" s="161"/>
      <c r="S373" s="186">
        <v>2E-3</v>
      </c>
      <c r="T373" s="187"/>
      <c r="U373" s="188"/>
      <c r="V373" s="161"/>
      <c r="W373" s="186">
        <v>0</v>
      </c>
      <c r="X373" s="187"/>
      <c r="Y373" s="188"/>
      <c r="Z373" s="161"/>
      <c r="AA373" s="186">
        <v>6.0000000000000001E-3</v>
      </c>
      <c r="AB373" s="187"/>
      <c r="AC373" s="188"/>
      <c r="AD373" s="161"/>
      <c r="AE373" s="186">
        <v>2E-3</v>
      </c>
      <c r="AF373" s="187"/>
      <c r="AG373" s="188"/>
      <c r="AH373" s="161"/>
      <c r="AI373" s="186">
        <v>0</v>
      </c>
      <c r="AJ373" s="187"/>
      <c r="AK373" s="189"/>
      <c r="AL373" s="24"/>
      <c r="AM373" s="7"/>
    </row>
    <row r="374" spans="1:40" s="18" customFormat="1" ht="15.75" customHeight="1">
      <c r="A374" s="2"/>
      <c r="B374" s="26"/>
      <c r="C374" s="223"/>
      <c r="D374" s="224"/>
      <c r="E374" s="229"/>
      <c r="F374" s="230"/>
      <c r="G374" s="201"/>
      <c r="H374" s="201"/>
      <c r="I374" s="201"/>
      <c r="J374" s="204"/>
      <c r="K374" s="190" t="s">
        <v>377</v>
      </c>
      <c r="L374" s="191"/>
      <c r="M374" s="192"/>
      <c r="N374" s="161"/>
      <c r="O374" s="186">
        <v>2E-3</v>
      </c>
      <c r="P374" s="187"/>
      <c r="Q374" s="188"/>
      <c r="R374" s="161"/>
      <c r="S374" s="186">
        <v>1E-3</v>
      </c>
      <c r="T374" s="187"/>
      <c r="U374" s="188"/>
      <c r="V374" s="161"/>
      <c r="W374" s="186">
        <v>0</v>
      </c>
      <c r="X374" s="187"/>
      <c r="Y374" s="188"/>
      <c r="Z374" s="161" t="s">
        <v>355</v>
      </c>
      <c r="AA374" s="186">
        <v>2E-3</v>
      </c>
      <c r="AB374" s="187"/>
      <c r="AC374" s="188"/>
      <c r="AD374" s="161"/>
      <c r="AE374" s="186">
        <v>1E-3</v>
      </c>
      <c r="AF374" s="187"/>
      <c r="AG374" s="188"/>
      <c r="AH374" s="161"/>
      <c r="AI374" s="186">
        <v>0</v>
      </c>
      <c r="AJ374" s="187"/>
      <c r="AK374" s="189"/>
      <c r="AL374" s="24"/>
      <c r="AM374" s="7"/>
    </row>
    <row r="375" spans="1:40" s="18" customFormat="1" ht="15.75" customHeight="1">
      <c r="A375" s="2"/>
      <c r="B375" s="26"/>
      <c r="C375" s="223"/>
      <c r="D375" s="224"/>
      <c r="E375" s="229"/>
      <c r="F375" s="230"/>
      <c r="G375" s="201"/>
      <c r="H375" s="201"/>
      <c r="I375" s="201"/>
      <c r="J375" s="204"/>
      <c r="K375" s="190">
        <v>0</v>
      </c>
      <c r="L375" s="191"/>
      <c r="M375" s="192"/>
      <c r="N375" s="161" t="s">
        <v>368</v>
      </c>
      <c r="O375" s="186">
        <v>0</v>
      </c>
      <c r="P375" s="187"/>
      <c r="Q375" s="188"/>
      <c r="R375" s="161" t="s">
        <v>368</v>
      </c>
      <c r="S375" s="186">
        <v>0</v>
      </c>
      <c r="T375" s="187"/>
      <c r="U375" s="188"/>
      <c r="V375" s="161" t="s">
        <v>368</v>
      </c>
      <c r="W375" s="186">
        <v>0</v>
      </c>
      <c r="X375" s="187"/>
      <c r="Y375" s="188"/>
      <c r="Z375" s="161" t="s">
        <v>368</v>
      </c>
      <c r="AA375" s="186">
        <v>0</v>
      </c>
      <c r="AB375" s="187"/>
      <c r="AC375" s="188"/>
      <c r="AD375" s="161" t="s">
        <v>368</v>
      </c>
      <c r="AE375" s="186">
        <v>0</v>
      </c>
      <c r="AF375" s="187"/>
      <c r="AG375" s="188"/>
      <c r="AH375" s="161" t="s">
        <v>368</v>
      </c>
      <c r="AI375" s="186">
        <v>0</v>
      </c>
      <c r="AJ375" s="187"/>
      <c r="AK375" s="189"/>
      <c r="AL375" s="24"/>
      <c r="AM375" s="7"/>
    </row>
    <row r="376" spans="1:40" s="18" customFormat="1" ht="15.75" customHeight="1">
      <c r="A376" s="2"/>
      <c r="B376" s="26"/>
      <c r="C376" s="223"/>
      <c r="D376" s="224"/>
      <c r="E376" s="229"/>
      <c r="F376" s="230"/>
      <c r="G376" s="202"/>
      <c r="H376" s="202"/>
      <c r="I376" s="202"/>
      <c r="J376" s="205"/>
      <c r="K376" s="193" t="s">
        <v>1</v>
      </c>
      <c r="L376" s="194"/>
      <c r="M376" s="195"/>
      <c r="N376" s="213">
        <f>IF(N372="○",O372,IF(N373="○",O373,IF(N374="○",O374,IF(N375="○",O375,""))))</f>
        <v>0</v>
      </c>
      <c r="O376" s="214"/>
      <c r="P376" s="214"/>
      <c r="Q376" s="215"/>
      <c r="R376" s="213">
        <f>IF(R372="○",S372,IF(R373="○",S373,IF(R374="○",S374,IF(R375="○",S375,""))))</f>
        <v>0</v>
      </c>
      <c r="S376" s="214"/>
      <c r="T376" s="214"/>
      <c r="U376" s="215"/>
      <c r="V376" s="213">
        <f>IF(V372="○",W372,IF(V373="○",W373,IF(V374="○",W374,IF(V375="○",W375,""))))</f>
        <v>0</v>
      </c>
      <c r="W376" s="214"/>
      <c r="X376" s="214"/>
      <c r="Y376" s="215"/>
      <c r="Z376" s="213">
        <f>IF(Z372="○",AA372,IF(Z373="○",AA373,IF(Z374="○",AA374,IF(Z375="○",AA375,""))))</f>
        <v>0</v>
      </c>
      <c r="AA376" s="214"/>
      <c r="AB376" s="214"/>
      <c r="AC376" s="215"/>
      <c r="AD376" s="213">
        <f>IF(AD372="○",AE372,IF(AD373="○",AE373,IF(AD374="○",AE374,IF(AD375="○",AE375,""))))</f>
        <v>0</v>
      </c>
      <c r="AE376" s="214"/>
      <c r="AF376" s="214"/>
      <c r="AG376" s="215"/>
      <c r="AH376" s="213">
        <f>IF(AH372="○",AI372,IF(AH373="○",AI373,IF(AH374="○",AI374,IF(AH375="○",AI375,""))))</f>
        <v>0</v>
      </c>
      <c r="AI376" s="214"/>
      <c r="AJ376" s="214"/>
      <c r="AK376" s="216"/>
      <c r="AL376" s="24"/>
      <c r="AM376" s="7"/>
    </row>
    <row r="377" spans="1:40" ht="15.75" customHeight="1">
      <c r="B377" s="26"/>
      <c r="C377" s="223"/>
      <c r="D377" s="224"/>
      <c r="E377" s="229"/>
      <c r="F377" s="230"/>
      <c r="G377" s="200" t="s">
        <v>379</v>
      </c>
      <c r="H377" s="200" t="s">
        <v>381</v>
      </c>
      <c r="I377" s="200"/>
      <c r="J377" s="203"/>
      <c r="K377" s="206" t="s">
        <v>375</v>
      </c>
      <c r="L377" s="207"/>
      <c r="M377" s="208"/>
      <c r="N377" s="160"/>
      <c r="O377" s="217">
        <v>0.05</v>
      </c>
      <c r="P377" s="218"/>
      <c r="Q377" s="219"/>
      <c r="R377" s="160"/>
      <c r="S377" s="217">
        <v>1.4999999999999999E-2</v>
      </c>
      <c r="T377" s="218"/>
      <c r="U377" s="219"/>
      <c r="V377" s="160"/>
      <c r="W377" s="217">
        <v>4.0000000000000001E-3</v>
      </c>
      <c r="X377" s="218"/>
      <c r="Y377" s="219"/>
      <c r="Z377" s="160"/>
      <c r="AA377" s="217">
        <v>0.05</v>
      </c>
      <c r="AB377" s="218"/>
      <c r="AC377" s="219"/>
      <c r="AD377" s="160"/>
      <c r="AE377" s="217">
        <v>1.4999999999999999E-2</v>
      </c>
      <c r="AF377" s="218"/>
      <c r="AG377" s="219"/>
      <c r="AH377" s="160"/>
      <c r="AI377" s="217">
        <v>4.0000000000000001E-3</v>
      </c>
      <c r="AJ377" s="218"/>
      <c r="AK377" s="220"/>
      <c r="AL377" s="24"/>
      <c r="AM377" s="7"/>
      <c r="AN377" s="2"/>
    </row>
    <row r="378" spans="1:40" ht="15.75" customHeight="1">
      <c r="B378" s="26"/>
      <c r="C378" s="223"/>
      <c r="D378" s="224"/>
      <c r="E378" s="229"/>
      <c r="F378" s="230"/>
      <c r="G378" s="201"/>
      <c r="H378" s="201"/>
      <c r="I378" s="201"/>
      <c r="J378" s="204"/>
      <c r="K378" s="190" t="s">
        <v>376</v>
      </c>
      <c r="L378" s="191"/>
      <c r="M378" s="192"/>
      <c r="N378" s="161"/>
      <c r="O378" s="186">
        <v>1.7000000000000001E-2</v>
      </c>
      <c r="P378" s="187"/>
      <c r="Q378" s="188"/>
      <c r="R378" s="161"/>
      <c r="S378" s="186">
        <v>5.0000000000000001E-3</v>
      </c>
      <c r="T378" s="187"/>
      <c r="U378" s="188"/>
      <c r="V378" s="161"/>
      <c r="W378" s="186">
        <v>1E-3</v>
      </c>
      <c r="X378" s="187"/>
      <c r="Y378" s="188"/>
      <c r="Z378" s="161"/>
      <c r="AA378" s="186">
        <v>1.7000000000000001E-2</v>
      </c>
      <c r="AB378" s="187"/>
      <c r="AC378" s="188"/>
      <c r="AD378" s="161"/>
      <c r="AE378" s="186">
        <v>5.0000000000000001E-3</v>
      </c>
      <c r="AF378" s="187"/>
      <c r="AG378" s="188"/>
      <c r="AH378" s="161"/>
      <c r="AI378" s="186">
        <v>1E-3</v>
      </c>
      <c r="AJ378" s="187"/>
      <c r="AK378" s="189"/>
      <c r="AL378" s="24"/>
      <c r="AM378" s="7"/>
      <c r="AN378" s="2"/>
    </row>
    <row r="379" spans="1:40" ht="15.75" customHeight="1">
      <c r="B379" s="26"/>
      <c r="C379" s="223"/>
      <c r="D379" s="224"/>
      <c r="E379" s="229"/>
      <c r="F379" s="230"/>
      <c r="G379" s="201"/>
      <c r="H379" s="201"/>
      <c r="I379" s="201"/>
      <c r="J379" s="204"/>
      <c r="K379" s="190" t="s">
        <v>377</v>
      </c>
      <c r="L379" s="191"/>
      <c r="M379" s="192"/>
      <c r="N379" s="161"/>
      <c r="O379" s="186">
        <v>6.0000000000000001E-3</v>
      </c>
      <c r="P379" s="187"/>
      <c r="Q379" s="188"/>
      <c r="R379" s="161"/>
      <c r="S379" s="186">
        <v>2E-3</v>
      </c>
      <c r="T379" s="187"/>
      <c r="U379" s="188"/>
      <c r="V379" s="161"/>
      <c r="W379" s="186">
        <v>0</v>
      </c>
      <c r="X379" s="187"/>
      <c r="Y379" s="188"/>
      <c r="Z379" s="161"/>
      <c r="AA379" s="186">
        <v>6.0000000000000001E-3</v>
      </c>
      <c r="AB379" s="187"/>
      <c r="AC379" s="188"/>
      <c r="AD379" s="161"/>
      <c r="AE379" s="186">
        <v>2E-3</v>
      </c>
      <c r="AF379" s="187"/>
      <c r="AG379" s="188"/>
      <c r="AH379" s="161" t="s">
        <v>368</v>
      </c>
      <c r="AI379" s="186">
        <v>0</v>
      </c>
      <c r="AJ379" s="187"/>
      <c r="AK379" s="189"/>
      <c r="AL379" s="24"/>
      <c r="AM379" s="7"/>
      <c r="AN379" s="2"/>
    </row>
    <row r="380" spans="1:40" ht="15.75" customHeight="1">
      <c r="B380" s="26"/>
      <c r="C380" s="223"/>
      <c r="D380" s="224"/>
      <c r="E380" s="229"/>
      <c r="F380" s="230"/>
      <c r="G380" s="201"/>
      <c r="H380" s="201"/>
      <c r="I380" s="201"/>
      <c r="J380" s="204"/>
      <c r="K380" s="190">
        <v>0</v>
      </c>
      <c r="L380" s="191"/>
      <c r="M380" s="192"/>
      <c r="N380" s="161" t="s">
        <v>368</v>
      </c>
      <c r="O380" s="186">
        <v>0</v>
      </c>
      <c r="P380" s="187"/>
      <c r="Q380" s="188"/>
      <c r="R380" s="161" t="s">
        <v>368</v>
      </c>
      <c r="S380" s="186">
        <v>0</v>
      </c>
      <c r="T380" s="187"/>
      <c r="U380" s="188"/>
      <c r="V380" s="161" t="s">
        <v>368</v>
      </c>
      <c r="W380" s="186">
        <v>0</v>
      </c>
      <c r="X380" s="187"/>
      <c r="Y380" s="188"/>
      <c r="Z380" s="161" t="s">
        <v>368</v>
      </c>
      <c r="AA380" s="186">
        <v>0</v>
      </c>
      <c r="AB380" s="187"/>
      <c r="AC380" s="188"/>
      <c r="AD380" s="161" t="s">
        <v>368</v>
      </c>
      <c r="AE380" s="186">
        <v>0</v>
      </c>
      <c r="AF380" s="187"/>
      <c r="AG380" s="188"/>
      <c r="AH380" s="161" t="s">
        <v>355</v>
      </c>
      <c r="AI380" s="186">
        <v>0</v>
      </c>
      <c r="AJ380" s="187"/>
      <c r="AK380" s="189"/>
      <c r="AL380" s="24"/>
      <c r="AM380" s="7"/>
      <c r="AN380" s="2"/>
    </row>
    <row r="381" spans="1:40" ht="15.75" customHeight="1">
      <c r="B381" s="26"/>
      <c r="C381" s="223"/>
      <c r="D381" s="224"/>
      <c r="E381" s="229"/>
      <c r="F381" s="230"/>
      <c r="G381" s="202"/>
      <c r="H381" s="202"/>
      <c r="I381" s="202"/>
      <c r="J381" s="205"/>
      <c r="K381" s="193" t="s">
        <v>1</v>
      </c>
      <c r="L381" s="194"/>
      <c r="M381" s="195"/>
      <c r="N381" s="196">
        <f>IF(N377="○",O377,IF(N378="○",O378,IF(N379="○",O379,IF(N380="○",O380,""))))</f>
        <v>0</v>
      </c>
      <c r="O381" s="197"/>
      <c r="P381" s="197"/>
      <c r="Q381" s="198"/>
      <c r="R381" s="196">
        <f>IF(R377="○",S377,IF(R378="○",S378,IF(R379="○",S379,IF(R380="○",S380,""))))</f>
        <v>0</v>
      </c>
      <c r="S381" s="197"/>
      <c r="T381" s="197"/>
      <c r="U381" s="198"/>
      <c r="V381" s="196">
        <f>IF(V377="○",W377,IF(V378="○",W378,IF(V379="○",W379,IF(V380="○",W380,""))))</f>
        <v>0</v>
      </c>
      <c r="W381" s="197"/>
      <c r="X381" s="197"/>
      <c r="Y381" s="198"/>
      <c r="Z381" s="196">
        <f>IF(Z377="○",AA377,IF(Z378="○",AA378,IF(Z379="○",AA379,IF(Z380="○",AA380,""))))</f>
        <v>0</v>
      </c>
      <c r="AA381" s="197"/>
      <c r="AB381" s="197"/>
      <c r="AC381" s="198"/>
      <c r="AD381" s="196">
        <f>IF(AD377="○",AE377,IF(AD378="○",AE378,IF(AD379="○",AE379,IF(AD380="○",AE380,""))))</f>
        <v>0</v>
      </c>
      <c r="AE381" s="197"/>
      <c r="AF381" s="197"/>
      <c r="AG381" s="198"/>
      <c r="AH381" s="196">
        <f>IF(AH377="○",AI377,IF(AH378="○",AI378,IF(AH379="○",AI379,IF(AH380="○",AI380,""))))</f>
        <v>0</v>
      </c>
      <c r="AI381" s="197"/>
      <c r="AJ381" s="197"/>
      <c r="AK381" s="199"/>
      <c r="AL381" s="24"/>
      <c r="AM381" s="7"/>
      <c r="AN381" s="2"/>
    </row>
    <row r="382" spans="1:40" ht="15.75" customHeight="1">
      <c r="B382" s="26"/>
      <c r="C382" s="223"/>
      <c r="D382" s="224"/>
      <c r="E382" s="229"/>
      <c r="F382" s="230"/>
      <c r="G382" s="200" t="s">
        <v>383</v>
      </c>
      <c r="H382" s="200" t="s">
        <v>384</v>
      </c>
      <c r="I382" s="200"/>
      <c r="J382" s="203"/>
      <c r="K382" s="206" t="s">
        <v>375</v>
      </c>
      <c r="L382" s="207"/>
      <c r="M382" s="208"/>
      <c r="N382" s="166"/>
      <c r="O382" s="209">
        <v>0.15</v>
      </c>
      <c r="P382" s="210"/>
      <c r="Q382" s="211"/>
      <c r="R382" s="166"/>
      <c r="S382" s="209">
        <v>4.4999999999999998E-2</v>
      </c>
      <c r="T382" s="210"/>
      <c r="U382" s="211"/>
      <c r="V382" s="166"/>
      <c r="W382" s="209">
        <v>1.0999999999999999E-2</v>
      </c>
      <c r="X382" s="210"/>
      <c r="Y382" s="211"/>
      <c r="Z382" s="166"/>
      <c r="AA382" s="209">
        <v>0.15</v>
      </c>
      <c r="AB382" s="210"/>
      <c r="AC382" s="211"/>
      <c r="AD382" s="166"/>
      <c r="AE382" s="209">
        <v>4.4999999999999998E-2</v>
      </c>
      <c r="AF382" s="210"/>
      <c r="AG382" s="211"/>
      <c r="AH382" s="166"/>
      <c r="AI382" s="209">
        <v>1.0999999999999999E-2</v>
      </c>
      <c r="AJ382" s="210"/>
      <c r="AK382" s="212"/>
      <c r="AL382" s="24"/>
      <c r="AM382" s="7"/>
      <c r="AN382" s="2"/>
    </row>
    <row r="383" spans="1:40" ht="15.75" customHeight="1">
      <c r="B383" s="26"/>
      <c r="C383" s="223"/>
      <c r="D383" s="224"/>
      <c r="E383" s="229"/>
      <c r="F383" s="230"/>
      <c r="G383" s="201"/>
      <c r="H383" s="201"/>
      <c r="I383" s="201"/>
      <c r="J383" s="204"/>
      <c r="K383" s="190" t="s">
        <v>376</v>
      </c>
      <c r="L383" s="191"/>
      <c r="M383" s="192"/>
      <c r="N383" s="161"/>
      <c r="O383" s="186">
        <v>0.05</v>
      </c>
      <c r="P383" s="187"/>
      <c r="Q383" s="188"/>
      <c r="R383" s="161"/>
      <c r="S383" s="186">
        <v>1.4999999999999999E-2</v>
      </c>
      <c r="T383" s="187"/>
      <c r="U383" s="188"/>
      <c r="V383" s="161"/>
      <c r="W383" s="186">
        <v>4.0000000000000001E-3</v>
      </c>
      <c r="X383" s="187"/>
      <c r="Y383" s="188"/>
      <c r="Z383" s="161"/>
      <c r="AA383" s="186">
        <v>0.05</v>
      </c>
      <c r="AB383" s="187"/>
      <c r="AC383" s="188"/>
      <c r="AD383" s="161"/>
      <c r="AE383" s="186">
        <v>1.4999999999999999E-2</v>
      </c>
      <c r="AF383" s="187"/>
      <c r="AG383" s="188"/>
      <c r="AH383" s="161"/>
      <c r="AI383" s="186">
        <v>4.0000000000000001E-3</v>
      </c>
      <c r="AJ383" s="187"/>
      <c r="AK383" s="189"/>
      <c r="AL383" s="24"/>
      <c r="AM383" s="7"/>
      <c r="AN383" s="2"/>
    </row>
    <row r="384" spans="1:40" ht="15.75" customHeight="1">
      <c r="B384" s="26"/>
      <c r="C384" s="223"/>
      <c r="D384" s="224"/>
      <c r="E384" s="229"/>
      <c r="F384" s="230"/>
      <c r="G384" s="201"/>
      <c r="H384" s="201"/>
      <c r="I384" s="201"/>
      <c r="J384" s="204"/>
      <c r="K384" s="190" t="s">
        <v>377</v>
      </c>
      <c r="L384" s="191"/>
      <c r="M384" s="192"/>
      <c r="N384" s="161" t="s">
        <v>355</v>
      </c>
      <c r="O384" s="186">
        <v>1.7000000000000001E-2</v>
      </c>
      <c r="P384" s="187"/>
      <c r="Q384" s="188"/>
      <c r="R384" s="161"/>
      <c r="S384" s="186">
        <v>5.0000000000000001E-3</v>
      </c>
      <c r="T384" s="187"/>
      <c r="U384" s="188"/>
      <c r="V384" s="161"/>
      <c r="W384" s="186">
        <v>1E-3</v>
      </c>
      <c r="X384" s="187"/>
      <c r="Y384" s="188"/>
      <c r="Z384" s="161"/>
      <c r="AA384" s="186">
        <v>1.7000000000000001E-2</v>
      </c>
      <c r="AB384" s="187"/>
      <c r="AC384" s="188"/>
      <c r="AD384" s="161"/>
      <c r="AE384" s="186">
        <v>5.0000000000000001E-3</v>
      </c>
      <c r="AF384" s="187"/>
      <c r="AG384" s="188"/>
      <c r="AH384" s="161" t="s">
        <v>368</v>
      </c>
      <c r="AI384" s="186">
        <v>1E-3</v>
      </c>
      <c r="AJ384" s="187"/>
      <c r="AK384" s="189"/>
      <c r="AL384" s="24"/>
      <c r="AM384" s="7"/>
      <c r="AN384" s="2"/>
    </row>
    <row r="385" spans="1:40" ht="15.75" customHeight="1">
      <c r="B385" s="26"/>
      <c r="C385" s="223"/>
      <c r="D385" s="224"/>
      <c r="E385" s="229"/>
      <c r="F385" s="230"/>
      <c r="G385" s="201"/>
      <c r="H385" s="201"/>
      <c r="I385" s="201"/>
      <c r="J385" s="204"/>
      <c r="K385" s="190">
        <v>0</v>
      </c>
      <c r="L385" s="191"/>
      <c r="M385" s="192"/>
      <c r="N385" s="161" t="s">
        <v>368</v>
      </c>
      <c r="O385" s="186">
        <v>0</v>
      </c>
      <c r="P385" s="187"/>
      <c r="Q385" s="188"/>
      <c r="R385" s="161" t="s">
        <v>368</v>
      </c>
      <c r="S385" s="186">
        <v>0</v>
      </c>
      <c r="T385" s="187"/>
      <c r="U385" s="188"/>
      <c r="V385" s="161" t="s">
        <v>368</v>
      </c>
      <c r="W385" s="186">
        <v>0</v>
      </c>
      <c r="X385" s="187"/>
      <c r="Y385" s="188"/>
      <c r="Z385" s="161" t="s">
        <v>368</v>
      </c>
      <c r="AA385" s="186">
        <v>0</v>
      </c>
      <c r="AB385" s="187"/>
      <c r="AC385" s="188"/>
      <c r="AD385" s="161" t="s">
        <v>368</v>
      </c>
      <c r="AE385" s="186">
        <v>0</v>
      </c>
      <c r="AF385" s="187"/>
      <c r="AG385" s="188"/>
      <c r="AH385" s="161"/>
      <c r="AI385" s="186">
        <v>0</v>
      </c>
      <c r="AJ385" s="187"/>
      <c r="AK385" s="189"/>
      <c r="AL385" s="24"/>
      <c r="AM385" s="7"/>
      <c r="AN385" s="2"/>
    </row>
    <row r="386" spans="1:40" ht="15.75" customHeight="1">
      <c r="B386" s="26"/>
      <c r="C386" s="223"/>
      <c r="D386" s="224"/>
      <c r="E386" s="229"/>
      <c r="F386" s="230"/>
      <c r="G386" s="202"/>
      <c r="H386" s="202"/>
      <c r="I386" s="202"/>
      <c r="J386" s="205"/>
      <c r="K386" s="193" t="s">
        <v>1</v>
      </c>
      <c r="L386" s="194"/>
      <c r="M386" s="195"/>
      <c r="N386" s="196">
        <f>IF(N382="○",O382,IF(N383="○",O383,IF(N384="○",O384,IF(N385="○",O385,""))))</f>
        <v>0</v>
      </c>
      <c r="O386" s="197"/>
      <c r="P386" s="197"/>
      <c r="Q386" s="198"/>
      <c r="R386" s="196">
        <f>IF(R382="○",S382,IF(R383="○",S383,IF(R384="○",S384,IF(R385="○",S385,""))))</f>
        <v>0</v>
      </c>
      <c r="S386" s="197"/>
      <c r="T386" s="197"/>
      <c r="U386" s="198"/>
      <c r="V386" s="196">
        <f>IF(V382="○",W382,IF(V383="○",W383,IF(V384="○",W384,IF(V385="○",W385,""))))</f>
        <v>0</v>
      </c>
      <c r="W386" s="197"/>
      <c r="X386" s="197"/>
      <c r="Y386" s="198"/>
      <c r="Z386" s="196">
        <f>IF(Z382="○",AA382,IF(Z383="○",AA383,IF(Z384="○",AA384,IF(Z385="○",AA385,""))))</f>
        <v>0</v>
      </c>
      <c r="AA386" s="197"/>
      <c r="AB386" s="197"/>
      <c r="AC386" s="198"/>
      <c r="AD386" s="196">
        <f>IF(AD382="○",AE382,IF(AD383="○",AE383,IF(AD384="○",AE384,IF(AD385="○",AE385,""))))</f>
        <v>0</v>
      </c>
      <c r="AE386" s="197"/>
      <c r="AF386" s="197"/>
      <c r="AG386" s="198"/>
      <c r="AH386" s="196">
        <f>IF(AH382="○",AI382,IF(AH383="○",AI383,IF(AH384="○",AI384,IF(AH385="○",AI385,""))))</f>
        <v>1E-3</v>
      </c>
      <c r="AI386" s="197"/>
      <c r="AJ386" s="197"/>
      <c r="AK386" s="199"/>
      <c r="AL386" s="24"/>
      <c r="AM386" s="7"/>
      <c r="AN386" s="2"/>
    </row>
    <row r="387" spans="1:40" ht="15.75" customHeight="1">
      <c r="B387" s="26"/>
      <c r="C387" s="225"/>
      <c r="D387" s="226"/>
      <c r="E387" s="231"/>
      <c r="F387" s="232"/>
      <c r="G387" s="180" t="s">
        <v>385</v>
      </c>
      <c r="H387" s="181"/>
      <c r="I387" s="181"/>
      <c r="J387" s="181"/>
      <c r="K387" s="181"/>
      <c r="L387" s="181"/>
      <c r="M387" s="182"/>
      <c r="N387" s="183">
        <f>SUM(N376:Y376,N381:Y381,N386:Y386)</f>
        <v>0</v>
      </c>
      <c r="O387" s="184"/>
      <c r="P387" s="184"/>
      <c r="Q387" s="184"/>
      <c r="R387" s="184"/>
      <c r="S387" s="184"/>
      <c r="T387" s="184"/>
      <c r="U387" s="184"/>
      <c r="V387" s="184"/>
      <c r="W387" s="184"/>
      <c r="X387" s="184"/>
      <c r="Y387" s="184"/>
      <c r="Z387" s="183">
        <f>SUM(Z376:AK376,Z381:AK381,Z386:AK386)</f>
        <v>1E-3</v>
      </c>
      <c r="AA387" s="184"/>
      <c r="AB387" s="184"/>
      <c r="AC387" s="184"/>
      <c r="AD387" s="184"/>
      <c r="AE387" s="184"/>
      <c r="AF387" s="184"/>
      <c r="AG387" s="184"/>
      <c r="AH387" s="184"/>
      <c r="AI387" s="184"/>
      <c r="AJ387" s="184"/>
      <c r="AK387" s="185"/>
      <c r="AL387" s="24"/>
      <c r="AM387" s="7"/>
      <c r="AN387" s="2"/>
    </row>
    <row r="388" spans="1:40" s="18" customFormat="1" ht="15.75" customHeight="1">
      <c r="A388" s="2"/>
      <c r="B388" s="26"/>
      <c r="C388" s="221">
        <v>2</v>
      </c>
      <c r="D388" s="222"/>
      <c r="E388" s="227" t="s">
        <v>670</v>
      </c>
      <c r="F388" s="228"/>
      <c r="G388" s="200" t="s">
        <v>373</v>
      </c>
      <c r="H388" s="200" t="s">
        <v>374</v>
      </c>
      <c r="I388" s="200"/>
      <c r="J388" s="203"/>
      <c r="K388" s="206" t="s">
        <v>375</v>
      </c>
      <c r="L388" s="207"/>
      <c r="M388" s="208"/>
      <c r="N388" s="160" t="s">
        <v>355</v>
      </c>
      <c r="O388" s="217">
        <v>1.7000000000000001E-2</v>
      </c>
      <c r="P388" s="218"/>
      <c r="Q388" s="219"/>
      <c r="R388" s="160"/>
      <c r="S388" s="217">
        <v>5.0000000000000001E-3</v>
      </c>
      <c r="T388" s="218"/>
      <c r="U388" s="219"/>
      <c r="V388" s="160"/>
      <c r="W388" s="217">
        <v>1E-3</v>
      </c>
      <c r="X388" s="218"/>
      <c r="Y388" s="219"/>
      <c r="Z388" s="160" t="s">
        <v>355</v>
      </c>
      <c r="AA388" s="217">
        <v>1.7000000000000001E-2</v>
      </c>
      <c r="AB388" s="218"/>
      <c r="AC388" s="219"/>
      <c r="AD388" s="160"/>
      <c r="AE388" s="217">
        <v>5.0000000000000001E-3</v>
      </c>
      <c r="AF388" s="218"/>
      <c r="AG388" s="219"/>
      <c r="AH388" s="160"/>
      <c r="AI388" s="217">
        <v>1E-3</v>
      </c>
      <c r="AJ388" s="218"/>
      <c r="AK388" s="220"/>
      <c r="AL388" s="24"/>
      <c r="AM388" s="7"/>
    </row>
    <row r="389" spans="1:40" s="18" customFormat="1" ht="15.75" customHeight="1">
      <c r="A389" s="2"/>
      <c r="B389" s="26"/>
      <c r="C389" s="223"/>
      <c r="D389" s="224"/>
      <c r="E389" s="229"/>
      <c r="F389" s="230"/>
      <c r="G389" s="201"/>
      <c r="H389" s="201"/>
      <c r="I389" s="201"/>
      <c r="J389" s="204"/>
      <c r="K389" s="190" t="s">
        <v>376</v>
      </c>
      <c r="L389" s="191"/>
      <c r="M389" s="192"/>
      <c r="N389" s="161"/>
      <c r="O389" s="186">
        <v>6.0000000000000001E-3</v>
      </c>
      <c r="P389" s="187"/>
      <c r="Q389" s="188"/>
      <c r="R389" s="161"/>
      <c r="S389" s="186">
        <v>2E-3</v>
      </c>
      <c r="T389" s="187"/>
      <c r="U389" s="188"/>
      <c r="V389" s="161"/>
      <c r="W389" s="186">
        <v>0</v>
      </c>
      <c r="X389" s="187"/>
      <c r="Y389" s="188"/>
      <c r="Z389" s="161"/>
      <c r="AA389" s="186">
        <v>6.0000000000000001E-3</v>
      </c>
      <c r="AB389" s="187"/>
      <c r="AC389" s="188"/>
      <c r="AD389" s="161"/>
      <c r="AE389" s="186">
        <v>2E-3</v>
      </c>
      <c r="AF389" s="187"/>
      <c r="AG389" s="188"/>
      <c r="AH389" s="161"/>
      <c r="AI389" s="186">
        <v>0</v>
      </c>
      <c r="AJ389" s="187"/>
      <c r="AK389" s="189"/>
      <c r="AL389" s="24"/>
      <c r="AM389" s="7"/>
    </row>
    <row r="390" spans="1:40" s="18" customFormat="1" ht="15.75" customHeight="1">
      <c r="A390" s="2"/>
      <c r="B390" s="26"/>
      <c r="C390" s="223"/>
      <c r="D390" s="224"/>
      <c r="E390" s="229"/>
      <c r="F390" s="230"/>
      <c r="G390" s="201"/>
      <c r="H390" s="201"/>
      <c r="I390" s="201"/>
      <c r="J390" s="204"/>
      <c r="K390" s="190" t="s">
        <v>377</v>
      </c>
      <c r="L390" s="191"/>
      <c r="M390" s="192"/>
      <c r="N390" s="161"/>
      <c r="O390" s="186">
        <v>2E-3</v>
      </c>
      <c r="P390" s="187"/>
      <c r="Q390" s="188"/>
      <c r="R390" s="161"/>
      <c r="S390" s="186">
        <v>1E-3</v>
      </c>
      <c r="T390" s="187"/>
      <c r="U390" s="188"/>
      <c r="V390" s="161"/>
      <c r="W390" s="186">
        <v>0</v>
      </c>
      <c r="X390" s="187"/>
      <c r="Y390" s="188"/>
      <c r="Z390" s="161" t="s">
        <v>355</v>
      </c>
      <c r="AA390" s="186">
        <v>2E-3</v>
      </c>
      <c r="AB390" s="187"/>
      <c r="AC390" s="188"/>
      <c r="AD390" s="161"/>
      <c r="AE390" s="186">
        <v>1E-3</v>
      </c>
      <c r="AF390" s="187"/>
      <c r="AG390" s="188"/>
      <c r="AH390" s="161"/>
      <c r="AI390" s="186">
        <v>0</v>
      </c>
      <c r="AJ390" s="187"/>
      <c r="AK390" s="189"/>
      <c r="AL390" s="24"/>
      <c r="AM390" s="7"/>
    </row>
    <row r="391" spans="1:40" s="18" customFormat="1" ht="15.75" customHeight="1">
      <c r="A391" s="2"/>
      <c r="B391" s="26"/>
      <c r="C391" s="223"/>
      <c r="D391" s="224"/>
      <c r="E391" s="229"/>
      <c r="F391" s="230"/>
      <c r="G391" s="201"/>
      <c r="H391" s="201"/>
      <c r="I391" s="201"/>
      <c r="J391" s="204"/>
      <c r="K391" s="190">
        <v>0</v>
      </c>
      <c r="L391" s="191"/>
      <c r="M391" s="192"/>
      <c r="N391" s="161" t="s">
        <v>368</v>
      </c>
      <c r="O391" s="186">
        <v>0</v>
      </c>
      <c r="P391" s="187"/>
      <c r="Q391" s="188"/>
      <c r="R391" s="161" t="s">
        <v>368</v>
      </c>
      <c r="S391" s="186">
        <v>0</v>
      </c>
      <c r="T391" s="187"/>
      <c r="U391" s="188"/>
      <c r="V391" s="161" t="s">
        <v>368</v>
      </c>
      <c r="W391" s="186">
        <v>0</v>
      </c>
      <c r="X391" s="187"/>
      <c r="Y391" s="188"/>
      <c r="Z391" s="161" t="s">
        <v>368</v>
      </c>
      <c r="AA391" s="186">
        <v>0</v>
      </c>
      <c r="AB391" s="187"/>
      <c r="AC391" s="188"/>
      <c r="AD391" s="161" t="s">
        <v>368</v>
      </c>
      <c r="AE391" s="186">
        <v>0</v>
      </c>
      <c r="AF391" s="187"/>
      <c r="AG391" s="188"/>
      <c r="AH391" s="161" t="s">
        <v>368</v>
      </c>
      <c r="AI391" s="186">
        <v>0</v>
      </c>
      <c r="AJ391" s="187"/>
      <c r="AK391" s="189"/>
      <c r="AL391" s="24"/>
      <c r="AM391" s="7"/>
    </row>
    <row r="392" spans="1:40" s="18" customFormat="1" ht="15.75" customHeight="1">
      <c r="A392" s="2"/>
      <c r="B392" s="26"/>
      <c r="C392" s="223"/>
      <c r="D392" s="224"/>
      <c r="E392" s="229"/>
      <c r="F392" s="230"/>
      <c r="G392" s="202"/>
      <c r="H392" s="202"/>
      <c r="I392" s="202"/>
      <c r="J392" s="205"/>
      <c r="K392" s="193" t="s">
        <v>1</v>
      </c>
      <c r="L392" s="194"/>
      <c r="M392" s="195"/>
      <c r="N392" s="213">
        <f>IF(N388="○",O388,IF(N389="○",O389,IF(N390="○",O390,IF(N391="○",O391,""))))</f>
        <v>0</v>
      </c>
      <c r="O392" s="214"/>
      <c r="P392" s="214"/>
      <c r="Q392" s="215"/>
      <c r="R392" s="213">
        <f>IF(R388="○",S388,IF(R389="○",S389,IF(R390="○",S390,IF(R391="○",S391,""))))</f>
        <v>0</v>
      </c>
      <c r="S392" s="214"/>
      <c r="T392" s="214"/>
      <c r="U392" s="215"/>
      <c r="V392" s="213">
        <f>IF(V388="○",W388,IF(V389="○",W389,IF(V390="○",W390,IF(V391="○",W391,""))))</f>
        <v>0</v>
      </c>
      <c r="W392" s="214"/>
      <c r="X392" s="214"/>
      <c r="Y392" s="215"/>
      <c r="Z392" s="213">
        <f>IF(Z388="○",AA388,IF(Z389="○",AA389,IF(Z390="○",AA390,IF(Z391="○",AA391,""))))</f>
        <v>0</v>
      </c>
      <c r="AA392" s="214"/>
      <c r="AB392" s="214"/>
      <c r="AC392" s="215"/>
      <c r="AD392" s="213">
        <f>IF(AD388="○",AE388,IF(AD389="○",AE389,IF(AD390="○",AE390,IF(AD391="○",AE391,""))))</f>
        <v>0</v>
      </c>
      <c r="AE392" s="214"/>
      <c r="AF392" s="214"/>
      <c r="AG392" s="215"/>
      <c r="AH392" s="213">
        <f>IF(AH388="○",AI388,IF(AH389="○",AI389,IF(AH390="○",AI390,IF(AH391="○",AI391,""))))</f>
        <v>0</v>
      </c>
      <c r="AI392" s="214"/>
      <c r="AJ392" s="214"/>
      <c r="AK392" s="216"/>
      <c r="AL392" s="24"/>
      <c r="AM392" s="7"/>
    </row>
    <row r="393" spans="1:40" ht="15.75" customHeight="1">
      <c r="B393" s="26"/>
      <c r="C393" s="223"/>
      <c r="D393" s="224"/>
      <c r="E393" s="229"/>
      <c r="F393" s="230"/>
      <c r="G393" s="200" t="s">
        <v>379</v>
      </c>
      <c r="H393" s="200" t="s">
        <v>381</v>
      </c>
      <c r="I393" s="200"/>
      <c r="J393" s="203"/>
      <c r="K393" s="206" t="s">
        <v>375</v>
      </c>
      <c r="L393" s="207"/>
      <c r="M393" s="208"/>
      <c r="N393" s="160"/>
      <c r="O393" s="217">
        <v>0.05</v>
      </c>
      <c r="P393" s="218"/>
      <c r="Q393" s="219"/>
      <c r="R393" s="160"/>
      <c r="S393" s="217">
        <v>1.4999999999999999E-2</v>
      </c>
      <c r="T393" s="218"/>
      <c r="U393" s="219"/>
      <c r="V393" s="160"/>
      <c r="W393" s="217">
        <v>4.0000000000000001E-3</v>
      </c>
      <c r="X393" s="218"/>
      <c r="Y393" s="219"/>
      <c r="Z393" s="160"/>
      <c r="AA393" s="217">
        <v>0.05</v>
      </c>
      <c r="AB393" s="218"/>
      <c r="AC393" s="219"/>
      <c r="AD393" s="160"/>
      <c r="AE393" s="217">
        <v>1.4999999999999999E-2</v>
      </c>
      <c r="AF393" s="218"/>
      <c r="AG393" s="219"/>
      <c r="AH393" s="160"/>
      <c r="AI393" s="217">
        <v>4.0000000000000001E-3</v>
      </c>
      <c r="AJ393" s="218"/>
      <c r="AK393" s="220"/>
      <c r="AL393" s="24"/>
      <c r="AM393" s="7"/>
      <c r="AN393" s="2"/>
    </row>
    <row r="394" spans="1:40" ht="15.75" customHeight="1">
      <c r="B394" s="26"/>
      <c r="C394" s="223"/>
      <c r="D394" s="224"/>
      <c r="E394" s="229"/>
      <c r="F394" s="230"/>
      <c r="G394" s="201"/>
      <c r="H394" s="201"/>
      <c r="I394" s="201"/>
      <c r="J394" s="204"/>
      <c r="K394" s="190" t="s">
        <v>376</v>
      </c>
      <c r="L394" s="191"/>
      <c r="M394" s="192"/>
      <c r="N394" s="161"/>
      <c r="O394" s="186">
        <v>1.7000000000000001E-2</v>
      </c>
      <c r="P394" s="187"/>
      <c r="Q394" s="188"/>
      <c r="R394" s="161"/>
      <c r="S394" s="186">
        <v>5.0000000000000001E-3</v>
      </c>
      <c r="T394" s="187"/>
      <c r="U394" s="188"/>
      <c r="V394" s="161"/>
      <c r="W394" s="186">
        <v>1E-3</v>
      </c>
      <c r="X394" s="187"/>
      <c r="Y394" s="188"/>
      <c r="Z394" s="161"/>
      <c r="AA394" s="186">
        <v>1.7000000000000001E-2</v>
      </c>
      <c r="AB394" s="187"/>
      <c r="AC394" s="188"/>
      <c r="AD394" s="161"/>
      <c r="AE394" s="186">
        <v>5.0000000000000001E-3</v>
      </c>
      <c r="AF394" s="187"/>
      <c r="AG394" s="188"/>
      <c r="AH394" s="161"/>
      <c r="AI394" s="186">
        <v>1E-3</v>
      </c>
      <c r="AJ394" s="187"/>
      <c r="AK394" s="189"/>
      <c r="AL394" s="24"/>
      <c r="AM394" s="7"/>
      <c r="AN394" s="2"/>
    </row>
    <row r="395" spans="1:40" ht="15.75" customHeight="1">
      <c r="B395" s="26"/>
      <c r="C395" s="223"/>
      <c r="D395" s="224"/>
      <c r="E395" s="229"/>
      <c r="F395" s="230"/>
      <c r="G395" s="201"/>
      <c r="H395" s="201"/>
      <c r="I395" s="201"/>
      <c r="J395" s="204"/>
      <c r="K395" s="190" t="s">
        <v>377</v>
      </c>
      <c r="L395" s="191"/>
      <c r="M395" s="192"/>
      <c r="N395" s="161"/>
      <c r="O395" s="186">
        <v>6.0000000000000001E-3</v>
      </c>
      <c r="P395" s="187"/>
      <c r="Q395" s="188"/>
      <c r="R395" s="161"/>
      <c r="S395" s="186">
        <v>2E-3</v>
      </c>
      <c r="T395" s="187"/>
      <c r="U395" s="188"/>
      <c r="V395" s="161"/>
      <c r="W395" s="186">
        <v>0</v>
      </c>
      <c r="X395" s="187"/>
      <c r="Y395" s="188"/>
      <c r="Z395" s="161"/>
      <c r="AA395" s="186">
        <v>6.0000000000000001E-3</v>
      </c>
      <c r="AB395" s="187"/>
      <c r="AC395" s="188"/>
      <c r="AD395" s="161"/>
      <c r="AE395" s="186">
        <v>2E-3</v>
      </c>
      <c r="AF395" s="187"/>
      <c r="AG395" s="188"/>
      <c r="AH395" s="161" t="s">
        <v>368</v>
      </c>
      <c r="AI395" s="186">
        <v>0</v>
      </c>
      <c r="AJ395" s="187"/>
      <c r="AK395" s="189"/>
      <c r="AL395" s="24"/>
      <c r="AM395" s="7"/>
      <c r="AN395" s="2"/>
    </row>
    <row r="396" spans="1:40" ht="15.75" customHeight="1">
      <c r="B396" s="26"/>
      <c r="C396" s="223"/>
      <c r="D396" s="224"/>
      <c r="E396" s="229"/>
      <c r="F396" s="230"/>
      <c r="G396" s="201"/>
      <c r="H396" s="201"/>
      <c r="I396" s="201"/>
      <c r="J396" s="204"/>
      <c r="K396" s="190">
        <v>0</v>
      </c>
      <c r="L396" s="191"/>
      <c r="M396" s="192"/>
      <c r="N396" s="161" t="s">
        <v>368</v>
      </c>
      <c r="O396" s="186">
        <v>0</v>
      </c>
      <c r="P396" s="187"/>
      <c r="Q396" s="188"/>
      <c r="R396" s="161" t="s">
        <v>368</v>
      </c>
      <c r="S396" s="186">
        <v>0</v>
      </c>
      <c r="T396" s="187"/>
      <c r="U396" s="188"/>
      <c r="V396" s="161" t="s">
        <v>368</v>
      </c>
      <c r="W396" s="186">
        <v>0</v>
      </c>
      <c r="X396" s="187"/>
      <c r="Y396" s="188"/>
      <c r="Z396" s="161" t="s">
        <v>368</v>
      </c>
      <c r="AA396" s="186">
        <v>0</v>
      </c>
      <c r="AB396" s="187"/>
      <c r="AC396" s="188"/>
      <c r="AD396" s="161" t="s">
        <v>368</v>
      </c>
      <c r="AE396" s="186">
        <v>0</v>
      </c>
      <c r="AF396" s="187"/>
      <c r="AG396" s="188"/>
      <c r="AH396" s="161" t="s">
        <v>355</v>
      </c>
      <c r="AI396" s="186">
        <v>0</v>
      </c>
      <c r="AJ396" s="187"/>
      <c r="AK396" s="189"/>
      <c r="AL396" s="24"/>
      <c r="AM396" s="7"/>
      <c r="AN396" s="2"/>
    </row>
    <row r="397" spans="1:40" ht="15.75" customHeight="1">
      <c r="B397" s="26"/>
      <c r="C397" s="223"/>
      <c r="D397" s="224"/>
      <c r="E397" s="229"/>
      <c r="F397" s="230"/>
      <c r="G397" s="202"/>
      <c r="H397" s="202"/>
      <c r="I397" s="202"/>
      <c r="J397" s="205"/>
      <c r="K397" s="193" t="s">
        <v>1</v>
      </c>
      <c r="L397" s="194"/>
      <c r="M397" s="195"/>
      <c r="N397" s="196">
        <f>IF(N393="○",O393,IF(N394="○",O394,IF(N395="○",O395,IF(N396="○",O396,""))))</f>
        <v>0</v>
      </c>
      <c r="O397" s="197"/>
      <c r="P397" s="197"/>
      <c r="Q397" s="198"/>
      <c r="R397" s="196">
        <f>IF(R393="○",S393,IF(R394="○",S394,IF(R395="○",S395,IF(R396="○",S396,""))))</f>
        <v>0</v>
      </c>
      <c r="S397" s="197"/>
      <c r="T397" s="197"/>
      <c r="U397" s="198"/>
      <c r="V397" s="196">
        <f>IF(V393="○",W393,IF(V394="○",W394,IF(V395="○",W395,IF(V396="○",W396,""))))</f>
        <v>0</v>
      </c>
      <c r="W397" s="197"/>
      <c r="X397" s="197"/>
      <c r="Y397" s="198"/>
      <c r="Z397" s="196">
        <f>IF(Z393="○",AA393,IF(Z394="○",AA394,IF(Z395="○",AA395,IF(Z396="○",AA396,""))))</f>
        <v>0</v>
      </c>
      <c r="AA397" s="197"/>
      <c r="AB397" s="197"/>
      <c r="AC397" s="198"/>
      <c r="AD397" s="196">
        <f>IF(AD393="○",AE393,IF(AD394="○",AE394,IF(AD395="○",AE395,IF(AD396="○",AE396,""))))</f>
        <v>0</v>
      </c>
      <c r="AE397" s="197"/>
      <c r="AF397" s="197"/>
      <c r="AG397" s="198"/>
      <c r="AH397" s="196">
        <f>IF(AH393="○",AI393,IF(AH394="○",AI394,IF(AH395="○",AI395,IF(AH396="○",AI396,""))))</f>
        <v>0</v>
      </c>
      <c r="AI397" s="197"/>
      <c r="AJ397" s="197"/>
      <c r="AK397" s="199"/>
      <c r="AL397" s="24"/>
      <c r="AM397" s="7"/>
      <c r="AN397" s="2"/>
    </row>
    <row r="398" spans="1:40" ht="15.75" customHeight="1">
      <c r="B398" s="26"/>
      <c r="C398" s="223"/>
      <c r="D398" s="224"/>
      <c r="E398" s="229"/>
      <c r="F398" s="230"/>
      <c r="G398" s="200" t="s">
        <v>383</v>
      </c>
      <c r="H398" s="200" t="s">
        <v>384</v>
      </c>
      <c r="I398" s="200"/>
      <c r="J398" s="203"/>
      <c r="K398" s="206" t="s">
        <v>375</v>
      </c>
      <c r="L398" s="207"/>
      <c r="M398" s="208"/>
      <c r="N398" s="166"/>
      <c r="O398" s="209">
        <v>0.15</v>
      </c>
      <c r="P398" s="210"/>
      <c r="Q398" s="211"/>
      <c r="R398" s="166"/>
      <c r="S398" s="209">
        <v>4.4999999999999998E-2</v>
      </c>
      <c r="T398" s="210"/>
      <c r="U398" s="211"/>
      <c r="V398" s="166"/>
      <c r="W398" s="209">
        <v>1.0999999999999999E-2</v>
      </c>
      <c r="X398" s="210"/>
      <c r="Y398" s="211"/>
      <c r="Z398" s="166"/>
      <c r="AA398" s="209">
        <v>0.15</v>
      </c>
      <c r="AB398" s="210"/>
      <c r="AC398" s="211"/>
      <c r="AD398" s="166"/>
      <c r="AE398" s="209">
        <v>4.4999999999999998E-2</v>
      </c>
      <c r="AF398" s="210"/>
      <c r="AG398" s="211"/>
      <c r="AH398" s="166"/>
      <c r="AI398" s="209">
        <v>1.0999999999999999E-2</v>
      </c>
      <c r="AJ398" s="210"/>
      <c r="AK398" s="212"/>
      <c r="AL398" s="24"/>
      <c r="AM398" s="7"/>
      <c r="AN398" s="2"/>
    </row>
    <row r="399" spans="1:40" ht="15.75" customHeight="1">
      <c r="B399" s="26"/>
      <c r="C399" s="223"/>
      <c r="D399" s="224"/>
      <c r="E399" s="229"/>
      <c r="F399" s="230"/>
      <c r="G399" s="201"/>
      <c r="H399" s="201"/>
      <c r="I399" s="201"/>
      <c r="J399" s="204"/>
      <c r="K399" s="190" t="s">
        <v>376</v>
      </c>
      <c r="L399" s="191"/>
      <c r="M399" s="192"/>
      <c r="N399" s="161"/>
      <c r="O399" s="186">
        <v>0.05</v>
      </c>
      <c r="P399" s="187"/>
      <c r="Q399" s="188"/>
      <c r="R399" s="161"/>
      <c r="S399" s="186">
        <v>1.4999999999999999E-2</v>
      </c>
      <c r="T399" s="187"/>
      <c r="U399" s="188"/>
      <c r="V399" s="161"/>
      <c r="W399" s="186">
        <v>4.0000000000000001E-3</v>
      </c>
      <c r="X399" s="187"/>
      <c r="Y399" s="188"/>
      <c r="Z399" s="161"/>
      <c r="AA399" s="186">
        <v>0.05</v>
      </c>
      <c r="AB399" s="187"/>
      <c r="AC399" s="188"/>
      <c r="AD399" s="161"/>
      <c r="AE399" s="186">
        <v>1.4999999999999999E-2</v>
      </c>
      <c r="AF399" s="187"/>
      <c r="AG399" s="188"/>
      <c r="AH399" s="161"/>
      <c r="AI399" s="186">
        <v>4.0000000000000001E-3</v>
      </c>
      <c r="AJ399" s="187"/>
      <c r="AK399" s="189"/>
      <c r="AL399" s="24"/>
      <c r="AM399" s="7"/>
      <c r="AN399" s="2"/>
    </row>
    <row r="400" spans="1:40" ht="15.75" customHeight="1">
      <c r="B400" s="26"/>
      <c r="C400" s="223"/>
      <c r="D400" s="224"/>
      <c r="E400" s="229"/>
      <c r="F400" s="230"/>
      <c r="G400" s="201"/>
      <c r="H400" s="201"/>
      <c r="I400" s="201"/>
      <c r="J400" s="204"/>
      <c r="K400" s="190" t="s">
        <v>377</v>
      </c>
      <c r="L400" s="191"/>
      <c r="M400" s="192"/>
      <c r="N400" s="161" t="s">
        <v>355</v>
      </c>
      <c r="O400" s="186">
        <v>1.7000000000000001E-2</v>
      </c>
      <c r="P400" s="187"/>
      <c r="Q400" s="188"/>
      <c r="R400" s="161"/>
      <c r="S400" s="186">
        <v>5.0000000000000001E-3</v>
      </c>
      <c r="T400" s="187"/>
      <c r="U400" s="188"/>
      <c r="V400" s="161"/>
      <c r="W400" s="186">
        <v>1E-3</v>
      </c>
      <c r="X400" s="187"/>
      <c r="Y400" s="188"/>
      <c r="Z400" s="161"/>
      <c r="AA400" s="186">
        <v>1.7000000000000001E-2</v>
      </c>
      <c r="AB400" s="187"/>
      <c r="AC400" s="188"/>
      <c r="AD400" s="161"/>
      <c r="AE400" s="186">
        <v>5.0000000000000001E-3</v>
      </c>
      <c r="AF400" s="187"/>
      <c r="AG400" s="188"/>
      <c r="AH400" s="161" t="s">
        <v>368</v>
      </c>
      <c r="AI400" s="186">
        <v>1E-3</v>
      </c>
      <c r="AJ400" s="187"/>
      <c r="AK400" s="189"/>
      <c r="AL400" s="24"/>
      <c r="AM400" s="7"/>
      <c r="AN400" s="2"/>
    </row>
    <row r="401" spans="1:40" ht="15.75" customHeight="1">
      <c r="B401" s="26"/>
      <c r="C401" s="223"/>
      <c r="D401" s="224"/>
      <c r="E401" s="229"/>
      <c r="F401" s="230"/>
      <c r="G401" s="201"/>
      <c r="H401" s="201"/>
      <c r="I401" s="201"/>
      <c r="J401" s="204"/>
      <c r="K401" s="190">
        <v>0</v>
      </c>
      <c r="L401" s="191"/>
      <c r="M401" s="192"/>
      <c r="N401" s="161" t="s">
        <v>368</v>
      </c>
      <c r="O401" s="186">
        <v>0</v>
      </c>
      <c r="P401" s="187"/>
      <c r="Q401" s="188"/>
      <c r="R401" s="161" t="s">
        <v>368</v>
      </c>
      <c r="S401" s="186">
        <v>0</v>
      </c>
      <c r="T401" s="187"/>
      <c r="U401" s="188"/>
      <c r="V401" s="161" t="s">
        <v>368</v>
      </c>
      <c r="W401" s="186">
        <v>0</v>
      </c>
      <c r="X401" s="187"/>
      <c r="Y401" s="188"/>
      <c r="Z401" s="161" t="s">
        <v>368</v>
      </c>
      <c r="AA401" s="186">
        <v>0</v>
      </c>
      <c r="AB401" s="187"/>
      <c r="AC401" s="188"/>
      <c r="AD401" s="161" t="s">
        <v>368</v>
      </c>
      <c r="AE401" s="186">
        <v>0</v>
      </c>
      <c r="AF401" s="187"/>
      <c r="AG401" s="188"/>
      <c r="AH401" s="161"/>
      <c r="AI401" s="186">
        <v>0</v>
      </c>
      <c r="AJ401" s="187"/>
      <c r="AK401" s="189"/>
      <c r="AL401" s="24"/>
      <c r="AM401" s="7"/>
      <c r="AN401" s="2"/>
    </row>
    <row r="402" spans="1:40" ht="15.75" customHeight="1">
      <c r="B402" s="26"/>
      <c r="C402" s="223"/>
      <c r="D402" s="224"/>
      <c r="E402" s="229"/>
      <c r="F402" s="230"/>
      <c r="G402" s="202"/>
      <c r="H402" s="202"/>
      <c r="I402" s="202"/>
      <c r="J402" s="205"/>
      <c r="K402" s="193" t="s">
        <v>1</v>
      </c>
      <c r="L402" s="194"/>
      <c r="M402" s="195"/>
      <c r="N402" s="196">
        <f>IF(N398="○",O398,IF(N399="○",O399,IF(N400="○",O400,IF(N401="○",O401,""))))</f>
        <v>0</v>
      </c>
      <c r="O402" s="197"/>
      <c r="P402" s="197"/>
      <c r="Q402" s="198"/>
      <c r="R402" s="196">
        <f>IF(R398="○",S398,IF(R399="○",S399,IF(R400="○",S400,IF(R401="○",S401,""))))</f>
        <v>0</v>
      </c>
      <c r="S402" s="197"/>
      <c r="T402" s="197"/>
      <c r="U402" s="198"/>
      <c r="V402" s="196">
        <f>IF(V398="○",W398,IF(V399="○",W399,IF(V400="○",W400,IF(V401="○",W401,""))))</f>
        <v>0</v>
      </c>
      <c r="W402" s="197"/>
      <c r="X402" s="197"/>
      <c r="Y402" s="198"/>
      <c r="Z402" s="196">
        <f>IF(Z398="○",AA398,IF(Z399="○",AA399,IF(Z400="○",AA400,IF(Z401="○",AA401,""))))</f>
        <v>0</v>
      </c>
      <c r="AA402" s="197"/>
      <c r="AB402" s="197"/>
      <c r="AC402" s="198"/>
      <c r="AD402" s="196">
        <f>IF(AD398="○",AE398,IF(AD399="○",AE399,IF(AD400="○",AE400,IF(AD401="○",AE401,""))))</f>
        <v>0</v>
      </c>
      <c r="AE402" s="197"/>
      <c r="AF402" s="197"/>
      <c r="AG402" s="198"/>
      <c r="AH402" s="196">
        <f>IF(AH398="○",AI398,IF(AH399="○",AI399,IF(AH400="○",AI400,IF(AH401="○",AI401,""))))</f>
        <v>1E-3</v>
      </c>
      <c r="AI402" s="197"/>
      <c r="AJ402" s="197"/>
      <c r="AK402" s="199"/>
      <c r="AL402" s="24"/>
      <c r="AM402" s="7"/>
      <c r="AN402" s="2"/>
    </row>
    <row r="403" spans="1:40" ht="15.75" customHeight="1">
      <c r="B403" s="26"/>
      <c r="C403" s="225"/>
      <c r="D403" s="226"/>
      <c r="E403" s="231"/>
      <c r="F403" s="232"/>
      <c r="G403" s="180" t="s">
        <v>385</v>
      </c>
      <c r="H403" s="181"/>
      <c r="I403" s="181"/>
      <c r="J403" s="181"/>
      <c r="K403" s="181"/>
      <c r="L403" s="181"/>
      <c r="M403" s="182"/>
      <c r="N403" s="183">
        <f>SUM(N392:Y392,N397:Y397,N402:Y402)</f>
        <v>0</v>
      </c>
      <c r="O403" s="184"/>
      <c r="P403" s="184"/>
      <c r="Q403" s="184"/>
      <c r="R403" s="184"/>
      <c r="S403" s="184"/>
      <c r="T403" s="184"/>
      <c r="U403" s="184"/>
      <c r="V403" s="184"/>
      <c r="W403" s="184"/>
      <c r="X403" s="184"/>
      <c r="Y403" s="184"/>
      <c r="Z403" s="183">
        <f>SUM(Z392:AK392,Z397:AK397,Z402:AK402)</f>
        <v>1E-3</v>
      </c>
      <c r="AA403" s="184"/>
      <c r="AB403" s="184"/>
      <c r="AC403" s="184"/>
      <c r="AD403" s="184"/>
      <c r="AE403" s="184"/>
      <c r="AF403" s="184"/>
      <c r="AG403" s="184"/>
      <c r="AH403" s="184"/>
      <c r="AI403" s="184"/>
      <c r="AJ403" s="184"/>
      <c r="AK403" s="185"/>
      <c r="AL403" s="24"/>
      <c r="AM403" s="7"/>
      <c r="AN403" s="2"/>
    </row>
    <row r="404" spans="1:40" s="18" customFormat="1" ht="15.75" customHeight="1">
      <c r="A404" s="2"/>
      <c r="B404" s="26"/>
      <c r="C404" s="221">
        <v>1</v>
      </c>
      <c r="D404" s="222"/>
      <c r="E404" s="227" t="s">
        <v>670</v>
      </c>
      <c r="F404" s="228"/>
      <c r="G404" s="200" t="s">
        <v>373</v>
      </c>
      <c r="H404" s="200" t="s">
        <v>374</v>
      </c>
      <c r="I404" s="200"/>
      <c r="J404" s="203"/>
      <c r="K404" s="206" t="s">
        <v>375</v>
      </c>
      <c r="L404" s="207"/>
      <c r="M404" s="208"/>
      <c r="N404" s="160" t="s">
        <v>355</v>
      </c>
      <c r="O404" s="217">
        <v>1.7000000000000001E-2</v>
      </c>
      <c r="P404" s="218"/>
      <c r="Q404" s="219"/>
      <c r="R404" s="160"/>
      <c r="S404" s="217">
        <v>5.0000000000000001E-3</v>
      </c>
      <c r="T404" s="218"/>
      <c r="U404" s="219"/>
      <c r="V404" s="160"/>
      <c r="W404" s="217">
        <v>1E-3</v>
      </c>
      <c r="X404" s="218"/>
      <c r="Y404" s="219"/>
      <c r="Z404" s="160" t="s">
        <v>355</v>
      </c>
      <c r="AA404" s="217">
        <v>1.7000000000000001E-2</v>
      </c>
      <c r="AB404" s="218"/>
      <c r="AC404" s="219"/>
      <c r="AD404" s="160"/>
      <c r="AE404" s="217">
        <v>5.0000000000000001E-3</v>
      </c>
      <c r="AF404" s="218"/>
      <c r="AG404" s="219"/>
      <c r="AH404" s="160"/>
      <c r="AI404" s="217">
        <v>1E-3</v>
      </c>
      <c r="AJ404" s="218"/>
      <c r="AK404" s="220"/>
      <c r="AL404" s="24"/>
      <c r="AM404" s="7"/>
    </row>
    <row r="405" spans="1:40" s="18" customFormat="1" ht="15.75" customHeight="1">
      <c r="A405" s="2"/>
      <c r="B405" s="26"/>
      <c r="C405" s="223"/>
      <c r="D405" s="224"/>
      <c r="E405" s="229"/>
      <c r="F405" s="230"/>
      <c r="G405" s="201"/>
      <c r="H405" s="201"/>
      <c r="I405" s="201"/>
      <c r="J405" s="204"/>
      <c r="K405" s="190" t="s">
        <v>376</v>
      </c>
      <c r="L405" s="191"/>
      <c r="M405" s="192"/>
      <c r="N405" s="161"/>
      <c r="O405" s="186">
        <v>6.0000000000000001E-3</v>
      </c>
      <c r="P405" s="187"/>
      <c r="Q405" s="188"/>
      <c r="R405" s="161"/>
      <c r="S405" s="186">
        <v>2E-3</v>
      </c>
      <c r="T405" s="187"/>
      <c r="U405" s="188"/>
      <c r="V405" s="161"/>
      <c r="W405" s="186">
        <v>0</v>
      </c>
      <c r="X405" s="187"/>
      <c r="Y405" s="188"/>
      <c r="Z405" s="161"/>
      <c r="AA405" s="186">
        <v>6.0000000000000001E-3</v>
      </c>
      <c r="AB405" s="187"/>
      <c r="AC405" s="188"/>
      <c r="AD405" s="161"/>
      <c r="AE405" s="186">
        <v>2E-3</v>
      </c>
      <c r="AF405" s="187"/>
      <c r="AG405" s="188"/>
      <c r="AH405" s="161"/>
      <c r="AI405" s="186">
        <v>0</v>
      </c>
      <c r="AJ405" s="187"/>
      <c r="AK405" s="189"/>
      <c r="AL405" s="24"/>
      <c r="AM405" s="7"/>
    </row>
    <row r="406" spans="1:40" s="18" customFormat="1" ht="15.75" customHeight="1">
      <c r="A406" s="2"/>
      <c r="B406" s="26"/>
      <c r="C406" s="223"/>
      <c r="D406" s="224"/>
      <c r="E406" s="229"/>
      <c r="F406" s="230"/>
      <c r="G406" s="201"/>
      <c r="H406" s="201"/>
      <c r="I406" s="201"/>
      <c r="J406" s="204"/>
      <c r="K406" s="190" t="s">
        <v>377</v>
      </c>
      <c r="L406" s="191"/>
      <c r="M406" s="192"/>
      <c r="N406" s="161"/>
      <c r="O406" s="186">
        <v>2E-3</v>
      </c>
      <c r="P406" s="187"/>
      <c r="Q406" s="188"/>
      <c r="R406" s="161"/>
      <c r="S406" s="186">
        <v>1E-3</v>
      </c>
      <c r="T406" s="187"/>
      <c r="U406" s="188"/>
      <c r="V406" s="161"/>
      <c r="W406" s="186">
        <v>0</v>
      </c>
      <c r="X406" s="187"/>
      <c r="Y406" s="188"/>
      <c r="Z406" s="161" t="s">
        <v>355</v>
      </c>
      <c r="AA406" s="186">
        <v>2E-3</v>
      </c>
      <c r="AB406" s="187"/>
      <c r="AC406" s="188"/>
      <c r="AD406" s="161"/>
      <c r="AE406" s="186">
        <v>1E-3</v>
      </c>
      <c r="AF406" s="187"/>
      <c r="AG406" s="188"/>
      <c r="AH406" s="161"/>
      <c r="AI406" s="186">
        <v>0</v>
      </c>
      <c r="AJ406" s="187"/>
      <c r="AK406" s="189"/>
      <c r="AL406" s="24"/>
      <c r="AM406" s="7"/>
    </row>
    <row r="407" spans="1:40" s="18" customFormat="1" ht="15.75" customHeight="1">
      <c r="A407" s="2"/>
      <c r="B407" s="26"/>
      <c r="C407" s="223"/>
      <c r="D407" s="224"/>
      <c r="E407" s="229"/>
      <c r="F407" s="230"/>
      <c r="G407" s="201"/>
      <c r="H407" s="201"/>
      <c r="I407" s="201"/>
      <c r="J407" s="204"/>
      <c r="K407" s="190">
        <v>0</v>
      </c>
      <c r="L407" s="191"/>
      <c r="M407" s="192"/>
      <c r="N407" s="161" t="s">
        <v>368</v>
      </c>
      <c r="O407" s="186">
        <v>0</v>
      </c>
      <c r="P407" s="187"/>
      <c r="Q407" s="188"/>
      <c r="R407" s="161" t="s">
        <v>368</v>
      </c>
      <c r="S407" s="186">
        <v>0</v>
      </c>
      <c r="T407" s="187"/>
      <c r="U407" s="188"/>
      <c r="V407" s="161" t="s">
        <v>368</v>
      </c>
      <c r="W407" s="186">
        <v>0</v>
      </c>
      <c r="X407" s="187"/>
      <c r="Y407" s="188"/>
      <c r="Z407" s="161" t="s">
        <v>368</v>
      </c>
      <c r="AA407" s="186">
        <v>0</v>
      </c>
      <c r="AB407" s="187"/>
      <c r="AC407" s="188"/>
      <c r="AD407" s="161" t="s">
        <v>368</v>
      </c>
      <c r="AE407" s="186">
        <v>0</v>
      </c>
      <c r="AF407" s="187"/>
      <c r="AG407" s="188"/>
      <c r="AH407" s="161" t="s">
        <v>368</v>
      </c>
      <c r="AI407" s="186">
        <v>0</v>
      </c>
      <c r="AJ407" s="187"/>
      <c r="AK407" s="189"/>
      <c r="AL407" s="24"/>
      <c r="AM407" s="7"/>
    </row>
    <row r="408" spans="1:40" s="18" customFormat="1" ht="15.75" customHeight="1">
      <c r="A408" s="2"/>
      <c r="B408" s="26"/>
      <c r="C408" s="223"/>
      <c r="D408" s="224"/>
      <c r="E408" s="229"/>
      <c r="F408" s="230"/>
      <c r="G408" s="202"/>
      <c r="H408" s="202"/>
      <c r="I408" s="202"/>
      <c r="J408" s="205"/>
      <c r="K408" s="193" t="s">
        <v>1</v>
      </c>
      <c r="L408" s="194"/>
      <c r="M408" s="195"/>
      <c r="N408" s="213">
        <f>IF(N404="○",O404,IF(N405="○",O405,IF(N406="○",O406,IF(N407="○",O407,""))))</f>
        <v>0</v>
      </c>
      <c r="O408" s="214"/>
      <c r="P408" s="214"/>
      <c r="Q408" s="215"/>
      <c r="R408" s="213">
        <f>IF(R404="○",S404,IF(R405="○",S405,IF(R406="○",S406,IF(R407="○",S407,""))))</f>
        <v>0</v>
      </c>
      <c r="S408" s="214"/>
      <c r="T408" s="214"/>
      <c r="U408" s="215"/>
      <c r="V408" s="213">
        <f>IF(V404="○",W404,IF(V405="○",W405,IF(V406="○",W406,IF(V407="○",W407,""))))</f>
        <v>0</v>
      </c>
      <c r="W408" s="214"/>
      <c r="X408" s="214"/>
      <c r="Y408" s="215"/>
      <c r="Z408" s="213">
        <f>IF(Z404="○",AA404,IF(Z405="○",AA405,IF(Z406="○",AA406,IF(Z407="○",AA407,""))))</f>
        <v>0</v>
      </c>
      <c r="AA408" s="214"/>
      <c r="AB408" s="214"/>
      <c r="AC408" s="215"/>
      <c r="AD408" s="213">
        <f>IF(AD404="○",AE404,IF(AD405="○",AE405,IF(AD406="○",AE406,IF(AD407="○",AE407,""))))</f>
        <v>0</v>
      </c>
      <c r="AE408" s="214"/>
      <c r="AF408" s="214"/>
      <c r="AG408" s="215"/>
      <c r="AH408" s="213">
        <f>IF(AH404="○",AI404,IF(AH405="○",AI405,IF(AH406="○",AI406,IF(AH407="○",AI407,""))))</f>
        <v>0</v>
      </c>
      <c r="AI408" s="214"/>
      <c r="AJ408" s="214"/>
      <c r="AK408" s="216"/>
      <c r="AL408" s="24"/>
      <c r="AM408" s="7"/>
    </row>
    <row r="409" spans="1:40" ht="15.75" customHeight="1">
      <c r="B409" s="26"/>
      <c r="C409" s="223"/>
      <c r="D409" s="224"/>
      <c r="E409" s="229"/>
      <c r="F409" s="230"/>
      <c r="G409" s="200" t="s">
        <v>379</v>
      </c>
      <c r="H409" s="200" t="s">
        <v>381</v>
      </c>
      <c r="I409" s="200"/>
      <c r="J409" s="203"/>
      <c r="K409" s="206" t="s">
        <v>375</v>
      </c>
      <c r="L409" s="207"/>
      <c r="M409" s="208"/>
      <c r="N409" s="160"/>
      <c r="O409" s="217">
        <v>0.05</v>
      </c>
      <c r="P409" s="218"/>
      <c r="Q409" s="219"/>
      <c r="R409" s="160"/>
      <c r="S409" s="217">
        <v>1.4999999999999999E-2</v>
      </c>
      <c r="T409" s="218"/>
      <c r="U409" s="219"/>
      <c r="V409" s="160"/>
      <c r="W409" s="217">
        <v>4.0000000000000001E-3</v>
      </c>
      <c r="X409" s="218"/>
      <c r="Y409" s="219"/>
      <c r="Z409" s="160"/>
      <c r="AA409" s="217">
        <v>0.05</v>
      </c>
      <c r="AB409" s="218"/>
      <c r="AC409" s="219"/>
      <c r="AD409" s="160"/>
      <c r="AE409" s="217">
        <v>1.4999999999999999E-2</v>
      </c>
      <c r="AF409" s="218"/>
      <c r="AG409" s="219"/>
      <c r="AH409" s="160"/>
      <c r="AI409" s="217">
        <v>4.0000000000000001E-3</v>
      </c>
      <c r="AJ409" s="218"/>
      <c r="AK409" s="220"/>
      <c r="AL409" s="24"/>
      <c r="AM409" s="7"/>
      <c r="AN409" s="2"/>
    </row>
    <row r="410" spans="1:40" ht="15.75" customHeight="1">
      <c r="B410" s="26"/>
      <c r="C410" s="223"/>
      <c r="D410" s="224"/>
      <c r="E410" s="229"/>
      <c r="F410" s="230"/>
      <c r="G410" s="201"/>
      <c r="H410" s="201"/>
      <c r="I410" s="201"/>
      <c r="J410" s="204"/>
      <c r="K410" s="190" t="s">
        <v>376</v>
      </c>
      <c r="L410" s="191"/>
      <c r="M410" s="192"/>
      <c r="N410" s="161"/>
      <c r="O410" s="186">
        <v>1.7000000000000001E-2</v>
      </c>
      <c r="P410" s="187"/>
      <c r="Q410" s="188"/>
      <c r="R410" s="161"/>
      <c r="S410" s="186">
        <v>5.0000000000000001E-3</v>
      </c>
      <c r="T410" s="187"/>
      <c r="U410" s="188"/>
      <c r="V410" s="161"/>
      <c r="W410" s="186">
        <v>1E-3</v>
      </c>
      <c r="X410" s="187"/>
      <c r="Y410" s="188"/>
      <c r="Z410" s="161"/>
      <c r="AA410" s="186">
        <v>1.7000000000000001E-2</v>
      </c>
      <c r="AB410" s="187"/>
      <c r="AC410" s="188"/>
      <c r="AD410" s="161"/>
      <c r="AE410" s="186">
        <v>5.0000000000000001E-3</v>
      </c>
      <c r="AF410" s="187"/>
      <c r="AG410" s="188"/>
      <c r="AH410" s="161"/>
      <c r="AI410" s="186">
        <v>1E-3</v>
      </c>
      <c r="AJ410" s="187"/>
      <c r="AK410" s="189"/>
      <c r="AL410" s="24"/>
      <c r="AM410" s="7"/>
      <c r="AN410" s="2"/>
    </row>
    <row r="411" spans="1:40" ht="15.75" customHeight="1">
      <c r="B411" s="26"/>
      <c r="C411" s="223"/>
      <c r="D411" s="224"/>
      <c r="E411" s="229"/>
      <c r="F411" s="230"/>
      <c r="G411" s="201"/>
      <c r="H411" s="201"/>
      <c r="I411" s="201"/>
      <c r="J411" s="204"/>
      <c r="K411" s="190" t="s">
        <v>377</v>
      </c>
      <c r="L411" s="191"/>
      <c r="M411" s="192"/>
      <c r="N411" s="161"/>
      <c r="O411" s="186">
        <v>6.0000000000000001E-3</v>
      </c>
      <c r="P411" s="187"/>
      <c r="Q411" s="188"/>
      <c r="R411" s="161"/>
      <c r="S411" s="186">
        <v>2E-3</v>
      </c>
      <c r="T411" s="187"/>
      <c r="U411" s="188"/>
      <c r="V411" s="161"/>
      <c r="W411" s="186">
        <v>0</v>
      </c>
      <c r="X411" s="187"/>
      <c r="Y411" s="188"/>
      <c r="Z411" s="161"/>
      <c r="AA411" s="186">
        <v>6.0000000000000001E-3</v>
      </c>
      <c r="AB411" s="187"/>
      <c r="AC411" s="188"/>
      <c r="AD411" s="161"/>
      <c r="AE411" s="186">
        <v>2E-3</v>
      </c>
      <c r="AF411" s="187"/>
      <c r="AG411" s="188"/>
      <c r="AH411" s="161" t="s">
        <v>368</v>
      </c>
      <c r="AI411" s="186">
        <v>0</v>
      </c>
      <c r="AJ411" s="187"/>
      <c r="AK411" s="189"/>
      <c r="AL411" s="24"/>
      <c r="AM411" s="7"/>
      <c r="AN411" s="2"/>
    </row>
    <row r="412" spans="1:40" ht="15.75" customHeight="1">
      <c r="B412" s="26"/>
      <c r="C412" s="223"/>
      <c r="D412" s="224"/>
      <c r="E412" s="229"/>
      <c r="F412" s="230"/>
      <c r="G412" s="201"/>
      <c r="H412" s="201"/>
      <c r="I412" s="201"/>
      <c r="J412" s="204"/>
      <c r="K412" s="190">
        <v>0</v>
      </c>
      <c r="L412" s="191"/>
      <c r="M412" s="192"/>
      <c r="N412" s="161" t="s">
        <v>368</v>
      </c>
      <c r="O412" s="186">
        <v>0</v>
      </c>
      <c r="P412" s="187"/>
      <c r="Q412" s="188"/>
      <c r="R412" s="161" t="s">
        <v>368</v>
      </c>
      <c r="S412" s="186">
        <v>0</v>
      </c>
      <c r="T412" s="187"/>
      <c r="U412" s="188"/>
      <c r="V412" s="161" t="s">
        <v>368</v>
      </c>
      <c r="W412" s="186">
        <v>0</v>
      </c>
      <c r="X412" s="187"/>
      <c r="Y412" s="188"/>
      <c r="Z412" s="161" t="s">
        <v>368</v>
      </c>
      <c r="AA412" s="186">
        <v>0</v>
      </c>
      <c r="AB412" s="187"/>
      <c r="AC412" s="188"/>
      <c r="AD412" s="161" t="s">
        <v>368</v>
      </c>
      <c r="AE412" s="186">
        <v>0</v>
      </c>
      <c r="AF412" s="187"/>
      <c r="AG412" s="188"/>
      <c r="AH412" s="161" t="s">
        <v>355</v>
      </c>
      <c r="AI412" s="186">
        <v>0</v>
      </c>
      <c r="AJ412" s="187"/>
      <c r="AK412" s="189"/>
      <c r="AL412" s="24"/>
      <c r="AM412" s="7"/>
      <c r="AN412" s="2"/>
    </row>
    <row r="413" spans="1:40" ht="15.75" customHeight="1">
      <c r="B413" s="26"/>
      <c r="C413" s="223"/>
      <c r="D413" s="224"/>
      <c r="E413" s="229"/>
      <c r="F413" s="230"/>
      <c r="G413" s="202"/>
      <c r="H413" s="202"/>
      <c r="I413" s="202"/>
      <c r="J413" s="205"/>
      <c r="K413" s="193" t="s">
        <v>1</v>
      </c>
      <c r="L413" s="194"/>
      <c r="M413" s="195"/>
      <c r="N413" s="196">
        <f>IF(N409="○",O409,IF(N410="○",O410,IF(N411="○",O411,IF(N412="○",O412,""))))</f>
        <v>0</v>
      </c>
      <c r="O413" s="197"/>
      <c r="P413" s="197"/>
      <c r="Q413" s="198"/>
      <c r="R413" s="196">
        <f>IF(R409="○",S409,IF(R410="○",S410,IF(R411="○",S411,IF(R412="○",S412,""))))</f>
        <v>0</v>
      </c>
      <c r="S413" s="197"/>
      <c r="T413" s="197"/>
      <c r="U413" s="198"/>
      <c r="V413" s="196">
        <f>IF(V409="○",W409,IF(V410="○",W410,IF(V411="○",W411,IF(V412="○",W412,""))))</f>
        <v>0</v>
      </c>
      <c r="W413" s="197"/>
      <c r="X413" s="197"/>
      <c r="Y413" s="198"/>
      <c r="Z413" s="196">
        <f>IF(Z409="○",AA409,IF(Z410="○",AA410,IF(Z411="○",AA411,IF(Z412="○",AA412,""))))</f>
        <v>0</v>
      </c>
      <c r="AA413" s="197"/>
      <c r="AB413" s="197"/>
      <c r="AC413" s="198"/>
      <c r="AD413" s="196">
        <f>IF(AD409="○",AE409,IF(AD410="○",AE410,IF(AD411="○",AE411,IF(AD412="○",AE412,""))))</f>
        <v>0</v>
      </c>
      <c r="AE413" s="197"/>
      <c r="AF413" s="197"/>
      <c r="AG413" s="198"/>
      <c r="AH413" s="196">
        <f>IF(AH409="○",AI409,IF(AH410="○",AI410,IF(AH411="○",AI411,IF(AH412="○",AI412,""))))</f>
        <v>0</v>
      </c>
      <c r="AI413" s="197"/>
      <c r="AJ413" s="197"/>
      <c r="AK413" s="199"/>
      <c r="AL413" s="24"/>
      <c r="AM413" s="7"/>
      <c r="AN413" s="2"/>
    </row>
    <row r="414" spans="1:40" ht="15.75" customHeight="1">
      <c r="B414" s="26"/>
      <c r="C414" s="223"/>
      <c r="D414" s="224"/>
      <c r="E414" s="229"/>
      <c r="F414" s="230"/>
      <c r="G414" s="200" t="s">
        <v>383</v>
      </c>
      <c r="H414" s="200" t="s">
        <v>384</v>
      </c>
      <c r="I414" s="200"/>
      <c r="J414" s="203"/>
      <c r="K414" s="206" t="s">
        <v>375</v>
      </c>
      <c r="L414" s="207"/>
      <c r="M414" s="208"/>
      <c r="N414" s="166"/>
      <c r="O414" s="209">
        <v>0.15</v>
      </c>
      <c r="P414" s="210"/>
      <c r="Q414" s="211"/>
      <c r="R414" s="166"/>
      <c r="S414" s="209">
        <v>4.4999999999999998E-2</v>
      </c>
      <c r="T414" s="210"/>
      <c r="U414" s="211"/>
      <c r="V414" s="166"/>
      <c r="W414" s="209">
        <v>1.0999999999999999E-2</v>
      </c>
      <c r="X414" s="210"/>
      <c r="Y414" s="211"/>
      <c r="Z414" s="166"/>
      <c r="AA414" s="209">
        <v>0.15</v>
      </c>
      <c r="AB414" s="210"/>
      <c r="AC414" s="211"/>
      <c r="AD414" s="166"/>
      <c r="AE414" s="209">
        <v>4.4999999999999998E-2</v>
      </c>
      <c r="AF414" s="210"/>
      <c r="AG414" s="211"/>
      <c r="AH414" s="166"/>
      <c r="AI414" s="209">
        <v>1.0999999999999999E-2</v>
      </c>
      <c r="AJ414" s="210"/>
      <c r="AK414" s="212"/>
      <c r="AL414" s="24"/>
      <c r="AM414" s="7"/>
      <c r="AN414" s="2"/>
    </row>
    <row r="415" spans="1:40" ht="15.75" customHeight="1">
      <c r="B415" s="26"/>
      <c r="C415" s="223"/>
      <c r="D415" s="224"/>
      <c r="E415" s="229"/>
      <c r="F415" s="230"/>
      <c r="G415" s="201"/>
      <c r="H415" s="201"/>
      <c r="I415" s="201"/>
      <c r="J415" s="204"/>
      <c r="K415" s="190" t="s">
        <v>376</v>
      </c>
      <c r="L415" s="191"/>
      <c r="M415" s="192"/>
      <c r="N415" s="161"/>
      <c r="O415" s="186">
        <v>0.05</v>
      </c>
      <c r="P415" s="187"/>
      <c r="Q415" s="188"/>
      <c r="R415" s="161"/>
      <c r="S415" s="186">
        <v>1.4999999999999999E-2</v>
      </c>
      <c r="T415" s="187"/>
      <c r="U415" s="188"/>
      <c r="V415" s="161"/>
      <c r="W415" s="186">
        <v>4.0000000000000001E-3</v>
      </c>
      <c r="X415" s="187"/>
      <c r="Y415" s="188"/>
      <c r="Z415" s="161"/>
      <c r="AA415" s="186">
        <v>0.05</v>
      </c>
      <c r="AB415" s="187"/>
      <c r="AC415" s="188"/>
      <c r="AD415" s="161"/>
      <c r="AE415" s="186">
        <v>1.4999999999999999E-2</v>
      </c>
      <c r="AF415" s="187"/>
      <c r="AG415" s="188"/>
      <c r="AH415" s="161"/>
      <c r="AI415" s="186">
        <v>4.0000000000000001E-3</v>
      </c>
      <c r="AJ415" s="187"/>
      <c r="AK415" s="189"/>
      <c r="AL415" s="24"/>
      <c r="AM415" s="7"/>
      <c r="AN415" s="2"/>
    </row>
    <row r="416" spans="1:40" ht="15.75" customHeight="1">
      <c r="B416" s="26"/>
      <c r="C416" s="223"/>
      <c r="D416" s="224"/>
      <c r="E416" s="229"/>
      <c r="F416" s="230"/>
      <c r="G416" s="201"/>
      <c r="H416" s="201"/>
      <c r="I416" s="201"/>
      <c r="J416" s="204"/>
      <c r="K416" s="190" t="s">
        <v>377</v>
      </c>
      <c r="L416" s="191"/>
      <c r="M416" s="192"/>
      <c r="N416" s="161" t="s">
        <v>355</v>
      </c>
      <c r="O416" s="186">
        <v>1.7000000000000001E-2</v>
      </c>
      <c r="P416" s="187"/>
      <c r="Q416" s="188"/>
      <c r="R416" s="161"/>
      <c r="S416" s="186">
        <v>5.0000000000000001E-3</v>
      </c>
      <c r="T416" s="187"/>
      <c r="U416" s="188"/>
      <c r="V416" s="161"/>
      <c r="W416" s="186">
        <v>1E-3</v>
      </c>
      <c r="X416" s="187"/>
      <c r="Y416" s="188"/>
      <c r="Z416" s="161"/>
      <c r="AA416" s="186">
        <v>1.7000000000000001E-2</v>
      </c>
      <c r="AB416" s="187"/>
      <c r="AC416" s="188"/>
      <c r="AD416" s="161"/>
      <c r="AE416" s="186">
        <v>5.0000000000000001E-3</v>
      </c>
      <c r="AF416" s="187"/>
      <c r="AG416" s="188"/>
      <c r="AH416" s="161" t="s">
        <v>368</v>
      </c>
      <c r="AI416" s="186">
        <v>1E-3</v>
      </c>
      <c r="AJ416" s="187"/>
      <c r="AK416" s="189"/>
      <c r="AL416" s="24"/>
      <c r="AM416" s="7"/>
      <c r="AN416" s="2"/>
    </row>
    <row r="417" spans="1:40" ht="15.75" customHeight="1">
      <c r="B417" s="26"/>
      <c r="C417" s="223"/>
      <c r="D417" s="224"/>
      <c r="E417" s="229"/>
      <c r="F417" s="230"/>
      <c r="G417" s="201"/>
      <c r="H417" s="201"/>
      <c r="I417" s="201"/>
      <c r="J417" s="204"/>
      <c r="K417" s="190">
        <v>0</v>
      </c>
      <c r="L417" s="191"/>
      <c r="M417" s="192"/>
      <c r="N417" s="161" t="s">
        <v>368</v>
      </c>
      <c r="O417" s="186">
        <v>0</v>
      </c>
      <c r="P417" s="187"/>
      <c r="Q417" s="188"/>
      <c r="R417" s="161" t="s">
        <v>368</v>
      </c>
      <c r="S417" s="186">
        <v>0</v>
      </c>
      <c r="T417" s="187"/>
      <c r="U417" s="188"/>
      <c r="V417" s="161" t="s">
        <v>368</v>
      </c>
      <c r="W417" s="186">
        <v>0</v>
      </c>
      <c r="X417" s="187"/>
      <c r="Y417" s="188"/>
      <c r="Z417" s="161" t="s">
        <v>368</v>
      </c>
      <c r="AA417" s="186">
        <v>0</v>
      </c>
      <c r="AB417" s="187"/>
      <c r="AC417" s="188"/>
      <c r="AD417" s="161" t="s">
        <v>368</v>
      </c>
      <c r="AE417" s="186">
        <v>0</v>
      </c>
      <c r="AF417" s="187"/>
      <c r="AG417" s="188"/>
      <c r="AH417" s="161"/>
      <c r="AI417" s="186">
        <v>0</v>
      </c>
      <c r="AJ417" s="187"/>
      <c r="AK417" s="189"/>
      <c r="AL417" s="24"/>
      <c r="AM417" s="7"/>
      <c r="AN417" s="2"/>
    </row>
    <row r="418" spans="1:40" ht="15.75" customHeight="1">
      <c r="B418" s="26"/>
      <c r="C418" s="223"/>
      <c r="D418" s="224"/>
      <c r="E418" s="229"/>
      <c r="F418" s="230"/>
      <c r="G418" s="202"/>
      <c r="H418" s="202"/>
      <c r="I418" s="202"/>
      <c r="J418" s="205"/>
      <c r="K418" s="193" t="s">
        <v>1</v>
      </c>
      <c r="L418" s="194"/>
      <c r="M418" s="195"/>
      <c r="N418" s="196">
        <f>IF(N414="○",O414,IF(N415="○",O415,IF(N416="○",O416,IF(N417="○",O417,""))))</f>
        <v>0</v>
      </c>
      <c r="O418" s="197"/>
      <c r="P418" s="197"/>
      <c r="Q418" s="198"/>
      <c r="R418" s="196">
        <f>IF(R414="○",S414,IF(R415="○",S415,IF(R416="○",S416,IF(R417="○",S417,""))))</f>
        <v>0</v>
      </c>
      <c r="S418" s="197"/>
      <c r="T418" s="197"/>
      <c r="U418" s="198"/>
      <c r="V418" s="196">
        <f>IF(V414="○",W414,IF(V415="○",W415,IF(V416="○",W416,IF(V417="○",W417,""))))</f>
        <v>0</v>
      </c>
      <c r="W418" s="197"/>
      <c r="X418" s="197"/>
      <c r="Y418" s="198"/>
      <c r="Z418" s="196">
        <f>IF(Z414="○",AA414,IF(Z415="○",AA415,IF(Z416="○",AA416,IF(Z417="○",AA417,""))))</f>
        <v>0</v>
      </c>
      <c r="AA418" s="197"/>
      <c r="AB418" s="197"/>
      <c r="AC418" s="198"/>
      <c r="AD418" s="196">
        <f>IF(AD414="○",AE414,IF(AD415="○",AE415,IF(AD416="○",AE416,IF(AD417="○",AE417,""))))</f>
        <v>0</v>
      </c>
      <c r="AE418" s="197"/>
      <c r="AF418" s="197"/>
      <c r="AG418" s="198"/>
      <c r="AH418" s="196">
        <f>IF(AH414="○",AI414,IF(AH415="○",AI415,IF(AH416="○",AI416,IF(AH417="○",AI417,""))))</f>
        <v>1E-3</v>
      </c>
      <c r="AI418" s="197"/>
      <c r="AJ418" s="197"/>
      <c r="AK418" s="199"/>
      <c r="AL418" s="24"/>
      <c r="AM418" s="7"/>
      <c r="AN418" s="2"/>
    </row>
    <row r="419" spans="1:40" ht="15.75" customHeight="1">
      <c r="B419" s="26"/>
      <c r="C419" s="225"/>
      <c r="D419" s="226"/>
      <c r="E419" s="231"/>
      <c r="F419" s="232"/>
      <c r="G419" s="180" t="s">
        <v>385</v>
      </c>
      <c r="H419" s="181"/>
      <c r="I419" s="181"/>
      <c r="J419" s="181"/>
      <c r="K419" s="181"/>
      <c r="L419" s="181"/>
      <c r="M419" s="182"/>
      <c r="N419" s="183">
        <f>SUM(N408:Y408,N413:Y413,N418:Y418)</f>
        <v>0</v>
      </c>
      <c r="O419" s="184"/>
      <c r="P419" s="184"/>
      <c r="Q419" s="184"/>
      <c r="R419" s="184"/>
      <c r="S419" s="184"/>
      <c r="T419" s="184"/>
      <c r="U419" s="184"/>
      <c r="V419" s="184"/>
      <c r="W419" s="184"/>
      <c r="X419" s="184"/>
      <c r="Y419" s="184"/>
      <c r="Z419" s="183">
        <f>SUM(Z408:AK408,Z413:AK413,Z418:AK418)</f>
        <v>1E-3</v>
      </c>
      <c r="AA419" s="184"/>
      <c r="AB419" s="184"/>
      <c r="AC419" s="184"/>
      <c r="AD419" s="184"/>
      <c r="AE419" s="184"/>
      <c r="AF419" s="184"/>
      <c r="AG419" s="184"/>
      <c r="AH419" s="184"/>
      <c r="AI419" s="184"/>
      <c r="AJ419" s="184"/>
      <c r="AK419" s="185"/>
      <c r="AL419" s="24"/>
      <c r="AM419" s="7"/>
      <c r="AN419" s="2"/>
    </row>
    <row r="420" spans="1:40" ht="16.350000000000001" customHeight="1">
      <c r="B420" s="26"/>
      <c r="C420" s="162"/>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159"/>
      <c r="AL420" s="24"/>
      <c r="AM420" s="7"/>
      <c r="AN420" s="2"/>
    </row>
    <row r="421" spans="1:40" ht="16.350000000000001" customHeight="1">
      <c r="B421" s="26"/>
      <c r="C421" s="162"/>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159"/>
      <c r="AL421" s="24"/>
      <c r="AM421" s="7"/>
      <c r="AN421" s="2"/>
    </row>
    <row r="422" spans="1:40" ht="16.350000000000001" customHeight="1">
      <c r="B422" s="26"/>
      <c r="C422" s="162"/>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159"/>
      <c r="AL422" s="24"/>
      <c r="AM422" s="7"/>
      <c r="AN422" s="2"/>
    </row>
    <row r="423" spans="1:40" ht="16.350000000000001" customHeight="1">
      <c r="B423" s="26"/>
      <c r="C423" s="162"/>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159"/>
      <c r="AL423" s="24"/>
      <c r="AM423" s="7"/>
      <c r="AN423" s="2"/>
    </row>
    <row r="424" spans="1:40" ht="16.350000000000001" customHeight="1" thickBot="1">
      <c r="B424" s="26"/>
      <c r="C424" s="163"/>
      <c r="D424" s="164"/>
      <c r="E424" s="164"/>
      <c r="F424" s="164"/>
      <c r="G424" s="164"/>
      <c r="H424" s="164"/>
      <c r="I424" s="164"/>
      <c r="J424" s="164"/>
      <c r="K424" s="164"/>
      <c r="L424" s="164"/>
      <c r="M424" s="164"/>
      <c r="N424" s="164"/>
      <c r="O424" s="164"/>
      <c r="P424" s="164"/>
      <c r="Q424" s="164"/>
      <c r="R424" s="164"/>
      <c r="S424" s="164"/>
      <c r="T424" s="164"/>
      <c r="U424" s="164"/>
      <c r="V424" s="164"/>
      <c r="W424" s="164"/>
      <c r="X424" s="164"/>
      <c r="Y424" s="164"/>
      <c r="Z424" s="164"/>
      <c r="AA424" s="164"/>
      <c r="AB424" s="164"/>
      <c r="AC424" s="164"/>
      <c r="AD424" s="164"/>
      <c r="AE424" s="164"/>
      <c r="AF424" s="164"/>
      <c r="AG424" s="164"/>
      <c r="AH424" s="164"/>
      <c r="AI424" s="164"/>
      <c r="AJ424" s="164"/>
      <c r="AK424" s="165"/>
      <c r="AL424" s="24"/>
      <c r="AM424" s="7"/>
      <c r="AN424" s="2"/>
    </row>
    <row r="425" spans="1:40" ht="16.350000000000001" customHeight="1" thickTop="1">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6"/>
      <c r="AK425" s="26"/>
      <c r="AL425" s="26"/>
      <c r="AN425" s="2"/>
    </row>
    <row r="426" spans="1:40" ht="16.350000000000001" customHeight="1">
      <c r="AN426" s="2"/>
    </row>
    <row r="427" spans="1:40" ht="16.350000000000001" customHeight="1">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9"/>
      <c r="AE427" s="18"/>
      <c r="AF427" s="18"/>
      <c r="AG427" s="18"/>
      <c r="AH427" s="18"/>
      <c r="AI427" s="18"/>
      <c r="AJ427" s="18"/>
      <c r="AK427" s="18"/>
      <c r="AL427" s="18"/>
      <c r="AN427" s="2"/>
    </row>
    <row r="428" spans="1:40" ht="16.350000000000001" customHeight="1">
      <c r="A428" s="20"/>
      <c r="B428" s="20"/>
      <c r="C428" s="20"/>
      <c r="D428" s="20"/>
      <c r="E428" s="20"/>
      <c r="F428" s="20"/>
      <c r="G428" s="20"/>
      <c r="H428" s="20"/>
      <c r="Y428" s="20"/>
      <c r="Z428" s="20"/>
      <c r="AA428" s="20"/>
      <c r="AB428" s="20"/>
      <c r="AC428" s="20"/>
      <c r="AD428" s="20"/>
      <c r="AE428" s="20"/>
      <c r="AF428" s="20"/>
      <c r="AG428" s="20"/>
      <c r="AH428" s="20"/>
      <c r="AI428" s="20"/>
      <c r="AJ428" s="20"/>
      <c r="AK428" s="20"/>
      <c r="AL428" s="20"/>
      <c r="AN428" s="2"/>
    </row>
    <row r="429" spans="1:40" ht="16.350000000000001" customHeight="1">
      <c r="A429" s="20"/>
      <c r="B429" s="20"/>
      <c r="C429" s="20"/>
      <c r="D429" s="20"/>
      <c r="E429" s="20"/>
      <c r="F429" s="20"/>
      <c r="G429" s="20"/>
      <c r="H429" s="20"/>
      <c r="Y429" s="20"/>
      <c r="Z429" s="20"/>
      <c r="AA429" s="20"/>
      <c r="AB429" s="20"/>
      <c r="AC429" s="20"/>
      <c r="AD429" s="20"/>
      <c r="AE429" s="20"/>
      <c r="AF429" s="20"/>
      <c r="AG429" s="20"/>
      <c r="AH429" s="20"/>
      <c r="AI429" s="20"/>
      <c r="AJ429" s="20"/>
      <c r="AK429" s="20"/>
      <c r="AL429" s="20"/>
    </row>
    <row r="430" spans="1:40" ht="16.350000000000001" customHeight="1">
      <c r="A430" s="18"/>
      <c r="B430" s="18"/>
      <c r="C430" s="18"/>
      <c r="D430" s="18"/>
      <c r="E430" s="18"/>
      <c r="F430" s="18"/>
      <c r="G430" s="18"/>
      <c r="H430" s="18"/>
      <c r="Y430" s="18"/>
      <c r="Z430" s="18"/>
      <c r="AA430" s="18"/>
      <c r="AB430" s="18"/>
      <c r="AC430" s="18"/>
      <c r="AD430" s="18"/>
      <c r="AE430" s="18"/>
      <c r="AF430" s="18"/>
      <c r="AG430" s="18"/>
      <c r="AH430" s="18"/>
      <c r="AI430" s="18"/>
      <c r="AJ430" s="18"/>
      <c r="AK430" s="18"/>
      <c r="AL430" s="18"/>
    </row>
    <row r="431" spans="1:40" ht="16.350000000000001" customHeight="1">
      <c r="A431" s="18"/>
      <c r="B431" s="18"/>
      <c r="C431" s="18"/>
      <c r="D431" s="18"/>
      <c r="E431" s="18"/>
      <c r="F431" s="18"/>
      <c r="G431" s="18"/>
      <c r="H431" s="18"/>
      <c r="Y431" s="18"/>
      <c r="Z431" s="18"/>
      <c r="AA431" s="18"/>
      <c r="AB431" s="18"/>
      <c r="AC431" s="18"/>
      <c r="AD431" s="18"/>
      <c r="AE431" s="18"/>
      <c r="AF431" s="18"/>
      <c r="AG431" s="18"/>
      <c r="AH431" s="18"/>
      <c r="AI431" s="18"/>
      <c r="AJ431" s="18"/>
      <c r="AK431" s="18"/>
      <c r="AL431" s="18"/>
    </row>
    <row r="432" spans="1:40" ht="16.350000000000001" customHeight="1">
      <c r="A432" s="18"/>
      <c r="B432" s="18"/>
      <c r="C432" s="18"/>
      <c r="D432" s="18"/>
      <c r="E432" s="18"/>
      <c r="F432" s="18"/>
      <c r="G432" s="18"/>
      <c r="H432" s="18"/>
      <c r="Y432" s="18"/>
      <c r="Z432" s="18"/>
      <c r="AA432" s="18"/>
      <c r="AB432" s="18"/>
      <c r="AC432" s="18"/>
      <c r="AD432" s="18"/>
      <c r="AE432" s="18"/>
      <c r="AF432" s="18"/>
      <c r="AG432" s="18"/>
      <c r="AH432" s="18"/>
      <c r="AI432" s="18"/>
      <c r="AJ432" s="18"/>
      <c r="AK432" s="18"/>
      <c r="AL432" s="18"/>
    </row>
    <row r="433" spans="1:38" ht="16.350000000000001" customHeight="1">
      <c r="A433" s="18"/>
      <c r="B433" s="18"/>
      <c r="C433" s="18"/>
      <c r="D433" s="18"/>
      <c r="E433" s="18"/>
      <c r="F433" s="18"/>
      <c r="G433" s="18"/>
      <c r="H433" s="18"/>
      <c r="Y433" s="18"/>
      <c r="Z433" s="18"/>
      <c r="AA433" s="18"/>
      <c r="AB433" s="18"/>
      <c r="AC433" s="18"/>
      <c r="AD433" s="18"/>
      <c r="AE433" s="18"/>
      <c r="AF433" s="18"/>
      <c r="AG433" s="18"/>
      <c r="AH433" s="18"/>
      <c r="AI433" s="18"/>
      <c r="AJ433" s="18"/>
      <c r="AK433" s="18"/>
      <c r="AL433" s="18"/>
    </row>
    <row r="434" spans="1:38" ht="16.350000000000001" customHeight="1">
      <c r="A434" s="18"/>
      <c r="B434" s="18"/>
      <c r="C434" s="18"/>
      <c r="D434" s="18"/>
      <c r="E434" s="18"/>
      <c r="F434" s="18"/>
      <c r="G434" s="18"/>
      <c r="H434" s="18"/>
      <c r="Y434" s="18"/>
      <c r="Z434" s="18"/>
      <c r="AA434" s="18"/>
      <c r="AB434" s="18"/>
      <c r="AC434" s="18"/>
      <c r="AD434" s="18"/>
      <c r="AE434" s="18"/>
      <c r="AF434" s="18"/>
      <c r="AG434" s="18"/>
      <c r="AH434" s="18"/>
      <c r="AI434" s="18"/>
      <c r="AJ434" s="18"/>
      <c r="AK434" s="18"/>
      <c r="AL434" s="18"/>
    </row>
    <row r="435" spans="1:38" ht="16.350000000000001" customHeight="1">
      <c r="A435" s="18"/>
      <c r="B435" s="18"/>
      <c r="C435" s="18"/>
      <c r="D435" s="18"/>
      <c r="E435" s="18"/>
      <c r="F435" s="18"/>
      <c r="G435" s="18"/>
      <c r="H435" s="18"/>
      <c r="Y435" s="18"/>
      <c r="Z435" s="18"/>
      <c r="AA435" s="18"/>
      <c r="AB435" s="18"/>
      <c r="AC435" s="18"/>
      <c r="AD435" s="18"/>
      <c r="AE435" s="18"/>
      <c r="AF435" s="18"/>
      <c r="AG435" s="18"/>
      <c r="AH435" s="18"/>
      <c r="AI435" s="18"/>
      <c r="AJ435" s="18"/>
      <c r="AK435" s="18"/>
      <c r="AL435" s="18"/>
    </row>
    <row r="436" spans="1:38" ht="16.350000000000001" customHeight="1">
      <c r="A436" s="18"/>
      <c r="B436" s="18"/>
      <c r="C436" s="18"/>
      <c r="D436" s="18"/>
      <c r="E436" s="18"/>
      <c r="F436" s="18"/>
      <c r="G436" s="18"/>
      <c r="H436" s="18"/>
      <c r="Y436" s="18"/>
      <c r="Z436" s="18"/>
      <c r="AA436" s="18"/>
      <c r="AB436" s="18"/>
      <c r="AC436" s="18"/>
      <c r="AD436" s="18"/>
      <c r="AE436" s="18"/>
      <c r="AF436" s="18"/>
      <c r="AG436" s="18"/>
      <c r="AH436" s="18"/>
      <c r="AI436" s="18"/>
      <c r="AJ436" s="18"/>
      <c r="AK436" s="18"/>
      <c r="AL436" s="18"/>
    </row>
    <row r="437" spans="1:38" ht="16.350000000000001" customHeight="1">
      <c r="A437" s="18"/>
      <c r="B437" s="18"/>
      <c r="C437" s="18"/>
      <c r="D437" s="18"/>
      <c r="E437" s="18"/>
      <c r="F437" s="18"/>
      <c r="G437" s="18"/>
      <c r="H437" s="18"/>
      <c r="Y437" s="18"/>
      <c r="Z437" s="18"/>
      <c r="AA437" s="18"/>
      <c r="AB437" s="18"/>
      <c r="AC437" s="18"/>
      <c r="AD437" s="18"/>
      <c r="AE437" s="18"/>
      <c r="AF437" s="18"/>
      <c r="AG437" s="18"/>
      <c r="AH437" s="18"/>
      <c r="AI437" s="18"/>
      <c r="AJ437" s="18"/>
      <c r="AK437" s="18"/>
      <c r="AL437" s="18"/>
    </row>
    <row r="438" spans="1:38" ht="16.350000000000001" customHeight="1">
      <c r="A438" s="18"/>
      <c r="B438" s="18"/>
      <c r="C438" s="18"/>
      <c r="D438" s="18"/>
      <c r="E438" s="18"/>
      <c r="F438" s="18"/>
      <c r="G438" s="18"/>
      <c r="H438" s="18"/>
      <c r="Y438" s="18"/>
      <c r="Z438" s="18"/>
      <c r="AA438" s="18"/>
      <c r="AB438" s="18"/>
      <c r="AC438" s="18"/>
      <c r="AD438" s="18"/>
      <c r="AE438" s="18"/>
      <c r="AF438" s="18"/>
      <c r="AG438" s="18"/>
      <c r="AH438" s="18"/>
      <c r="AI438" s="18"/>
      <c r="AJ438" s="18"/>
      <c r="AK438" s="18"/>
      <c r="AL438" s="18"/>
    </row>
    <row r="439" spans="1:38" ht="16.350000000000001" customHeight="1">
      <c r="A439" s="18"/>
      <c r="B439" s="18"/>
      <c r="C439" s="18"/>
      <c r="D439" s="18"/>
      <c r="E439" s="18"/>
      <c r="F439" s="18"/>
      <c r="G439" s="18"/>
      <c r="H439" s="18"/>
      <c r="Y439" s="18"/>
      <c r="Z439" s="18"/>
      <c r="AA439" s="18"/>
      <c r="AB439" s="18"/>
      <c r="AC439" s="18"/>
      <c r="AD439" s="18"/>
      <c r="AE439" s="18"/>
      <c r="AF439" s="18"/>
      <c r="AG439" s="18"/>
      <c r="AH439" s="18"/>
      <c r="AI439" s="18"/>
      <c r="AJ439" s="18"/>
      <c r="AK439" s="18"/>
      <c r="AL439" s="18"/>
    </row>
    <row r="440" spans="1:38" ht="16.350000000000001" customHeight="1">
      <c r="A440" s="18"/>
      <c r="B440" s="18"/>
      <c r="C440" s="18"/>
      <c r="D440" s="18"/>
      <c r="E440" s="18"/>
      <c r="F440" s="18"/>
      <c r="G440" s="18"/>
      <c r="H440" s="18"/>
      <c r="Y440" s="18"/>
      <c r="Z440" s="18"/>
      <c r="AA440" s="18"/>
      <c r="AB440" s="18"/>
      <c r="AC440" s="18"/>
      <c r="AD440" s="18"/>
      <c r="AE440" s="18"/>
      <c r="AF440" s="18"/>
      <c r="AG440" s="18"/>
      <c r="AH440" s="18"/>
      <c r="AI440" s="18"/>
      <c r="AJ440" s="18"/>
      <c r="AK440" s="18"/>
      <c r="AL440" s="18"/>
    </row>
    <row r="441" spans="1:38" ht="16.350000000000001" customHeight="1">
      <c r="A441" s="18"/>
      <c r="B441" s="18"/>
      <c r="C441" s="18"/>
      <c r="D441" s="18"/>
      <c r="E441" s="18"/>
      <c r="F441" s="18"/>
      <c r="G441" s="18"/>
      <c r="H441" s="18"/>
      <c r="Y441" s="18"/>
      <c r="Z441" s="18"/>
      <c r="AA441" s="18"/>
      <c r="AB441" s="18"/>
      <c r="AC441" s="18"/>
      <c r="AD441" s="18"/>
      <c r="AE441" s="18"/>
      <c r="AF441" s="18"/>
      <c r="AG441" s="18"/>
      <c r="AH441" s="18"/>
      <c r="AI441" s="18"/>
      <c r="AJ441" s="18"/>
      <c r="AK441" s="18"/>
      <c r="AL441" s="18"/>
    </row>
    <row r="442" spans="1:38" ht="16.350000000000001" customHeight="1">
      <c r="A442" s="18"/>
      <c r="B442" s="18"/>
      <c r="C442" s="18"/>
      <c r="D442" s="18"/>
      <c r="E442" s="18"/>
      <c r="F442" s="18"/>
      <c r="G442" s="18"/>
      <c r="H442" s="18"/>
      <c r="Y442" s="18"/>
      <c r="Z442" s="18"/>
      <c r="AA442" s="18"/>
      <c r="AB442" s="18"/>
      <c r="AC442" s="18"/>
      <c r="AD442" s="18"/>
      <c r="AE442" s="18"/>
      <c r="AF442" s="18"/>
      <c r="AG442" s="18"/>
      <c r="AH442" s="18"/>
      <c r="AI442" s="18"/>
      <c r="AJ442" s="18"/>
      <c r="AK442" s="18"/>
      <c r="AL442" s="18"/>
    </row>
    <row r="443" spans="1:38" ht="16.350000000000001" customHeight="1">
      <c r="A443" s="18"/>
      <c r="B443" s="18"/>
      <c r="C443" s="18"/>
      <c r="D443" s="18"/>
      <c r="E443" s="18"/>
      <c r="F443" s="18"/>
      <c r="G443" s="18"/>
      <c r="H443" s="18"/>
      <c r="Y443" s="18"/>
      <c r="Z443" s="18"/>
      <c r="AA443" s="18"/>
      <c r="AB443" s="18"/>
      <c r="AC443" s="18"/>
      <c r="AD443" s="18"/>
      <c r="AE443" s="18"/>
      <c r="AF443" s="18"/>
      <c r="AG443" s="18"/>
      <c r="AH443" s="18"/>
      <c r="AI443" s="18"/>
      <c r="AJ443" s="18"/>
      <c r="AK443" s="18"/>
      <c r="AL443" s="18"/>
    </row>
    <row r="444" spans="1:38" ht="16.350000000000001" customHeight="1">
      <c r="A444" s="18"/>
      <c r="B444" s="18"/>
      <c r="C444" s="18"/>
      <c r="D444" s="18"/>
      <c r="E444" s="18"/>
      <c r="F444" s="18"/>
      <c r="G444" s="18"/>
      <c r="H444" s="18"/>
      <c r="Y444" s="18"/>
      <c r="Z444" s="18"/>
      <c r="AA444" s="18"/>
      <c r="AB444" s="18"/>
      <c r="AC444" s="18"/>
      <c r="AD444" s="18"/>
      <c r="AE444" s="18"/>
      <c r="AF444" s="18"/>
      <c r="AG444" s="18"/>
      <c r="AH444" s="18"/>
      <c r="AI444" s="18"/>
      <c r="AJ444" s="18"/>
      <c r="AK444" s="18"/>
      <c r="AL444" s="18"/>
    </row>
    <row r="445" spans="1:38" ht="16.350000000000001" customHeight="1">
      <c r="A445" s="18"/>
      <c r="B445" s="18"/>
      <c r="C445" s="18"/>
      <c r="D445" s="18"/>
      <c r="E445" s="18"/>
      <c r="F445" s="18"/>
      <c r="G445" s="18"/>
      <c r="H445" s="18"/>
      <c r="Y445" s="18"/>
      <c r="Z445" s="18"/>
      <c r="AA445" s="18"/>
      <c r="AB445" s="18"/>
      <c r="AC445" s="18"/>
      <c r="AD445" s="18"/>
      <c r="AE445" s="18"/>
      <c r="AF445" s="18"/>
      <c r="AG445" s="18"/>
      <c r="AH445" s="18"/>
      <c r="AI445" s="18"/>
      <c r="AJ445" s="18"/>
      <c r="AK445" s="18"/>
      <c r="AL445" s="18"/>
    </row>
    <row r="446" spans="1:38" ht="16.350000000000001" customHeight="1">
      <c r="A446" s="18"/>
      <c r="B446" s="18"/>
      <c r="C446" s="18"/>
      <c r="D446" s="18"/>
      <c r="E446" s="18"/>
      <c r="F446" s="18"/>
      <c r="G446" s="18"/>
      <c r="H446" s="18"/>
      <c r="Y446" s="18"/>
      <c r="Z446" s="18"/>
      <c r="AA446" s="18"/>
      <c r="AB446" s="18"/>
      <c r="AC446" s="18"/>
      <c r="AD446" s="18"/>
      <c r="AE446" s="18"/>
      <c r="AF446" s="18"/>
      <c r="AG446" s="18"/>
      <c r="AH446" s="18"/>
      <c r="AI446" s="18"/>
      <c r="AJ446" s="18"/>
      <c r="AK446" s="18"/>
      <c r="AL446" s="18"/>
    </row>
    <row r="447" spans="1:38" ht="16.350000000000001" customHeight="1">
      <c r="A447" s="18"/>
      <c r="B447" s="18"/>
      <c r="C447" s="18"/>
      <c r="D447" s="18"/>
      <c r="E447" s="18"/>
      <c r="F447" s="18"/>
      <c r="G447" s="18"/>
      <c r="H447" s="18"/>
      <c r="Y447" s="18"/>
      <c r="Z447" s="18"/>
      <c r="AA447" s="18"/>
      <c r="AB447" s="18"/>
      <c r="AC447" s="18"/>
      <c r="AD447" s="18"/>
      <c r="AE447" s="18"/>
      <c r="AF447" s="18"/>
      <c r="AG447" s="18"/>
      <c r="AH447" s="18"/>
      <c r="AI447" s="18"/>
      <c r="AJ447" s="18"/>
      <c r="AK447" s="18"/>
      <c r="AL447" s="18"/>
    </row>
    <row r="448" spans="1:38" ht="16.350000000000001" customHeight="1">
      <c r="A448" s="18"/>
      <c r="B448" s="18"/>
      <c r="C448" s="18"/>
      <c r="D448" s="18"/>
      <c r="E448" s="18"/>
      <c r="F448" s="18"/>
      <c r="G448" s="18"/>
      <c r="H448" s="18"/>
      <c r="Y448" s="18"/>
      <c r="Z448" s="18"/>
      <c r="AA448" s="18"/>
      <c r="AB448" s="18"/>
      <c r="AC448" s="18"/>
      <c r="AD448" s="18"/>
      <c r="AE448" s="18"/>
      <c r="AF448" s="18"/>
      <c r="AG448" s="18"/>
      <c r="AH448" s="18"/>
      <c r="AI448" s="18"/>
      <c r="AJ448" s="18"/>
      <c r="AK448" s="18"/>
      <c r="AL448" s="18"/>
    </row>
    <row r="449" spans="1:38" ht="16.350000000000001" customHeight="1">
      <c r="A449" s="18"/>
      <c r="B449" s="18"/>
      <c r="C449" s="18"/>
      <c r="D449" s="18"/>
      <c r="E449" s="18"/>
      <c r="F449" s="18"/>
      <c r="G449" s="18"/>
      <c r="H449" s="18"/>
      <c r="Y449" s="18"/>
      <c r="Z449" s="18"/>
      <c r="AA449" s="18"/>
      <c r="AB449" s="18"/>
      <c r="AC449" s="18"/>
      <c r="AD449" s="18"/>
      <c r="AE449" s="18"/>
      <c r="AF449" s="18"/>
      <c r="AG449" s="18"/>
      <c r="AH449" s="18"/>
      <c r="AI449" s="18"/>
      <c r="AJ449" s="18"/>
      <c r="AK449" s="18"/>
      <c r="AL449" s="18"/>
    </row>
    <row r="450" spans="1:38" ht="16.350000000000001" customHeight="1">
      <c r="A450" s="18"/>
      <c r="B450" s="18"/>
      <c r="C450" s="18"/>
      <c r="D450" s="18"/>
      <c r="E450" s="18"/>
      <c r="F450" s="18"/>
      <c r="G450" s="18"/>
      <c r="H450" s="18"/>
      <c r="Y450" s="18"/>
      <c r="Z450" s="18"/>
      <c r="AA450" s="18"/>
      <c r="AB450" s="18"/>
      <c r="AC450" s="18"/>
      <c r="AD450" s="18"/>
      <c r="AE450" s="18"/>
      <c r="AF450" s="18"/>
      <c r="AG450" s="18"/>
      <c r="AH450" s="18"/>
      <c r="AI450" s="18"/>
      <c r="AJ450" s="18"/>
      <c r="AK450" s="18"/>
      <c r="AL450" s="18"/>
    </row>
    <row r="451" spans="1:38" ht="16.350000000000001" customHeight="1">
      <c r="A451" s="18"/>
      <c r="B451" s="18"/>
      <c r="C451" s="18"/>
      <c r="D451" s="18"/>
      <c r="E451" s="18"/>
      <c r="F451" s="18"/>
      <c r="G451" s="18"/>
      <c r="H451" s="18"/>
      <c r="Y451" s="18"/>
      <c r="Z451" s="18"/>
      <c r="AA451" s="18"/>
      <c r="AB451" s="18"/>
      <c r="AC451" s="18"/>
      <c r="AD451" s="18"/>
      <c r="AE451" s="18"/>
      <c r="AF451" s="18"/>
      <c r="AG451" s="18"/>
      <c r="AH451" s="18"/>
      <c r="AI451" s="18"/>
      <c r="AJ451" s="18"/>
      <c r="AK451" s="18"/>
      <c r="AL451" s="18"/>
    </row>
    <row r="452" spans="1:38" ht="16.350000000000001" customHeight="1">
      <c r="A452" s="18"/>
      <c r="B452" s="18"/>
      <c r="C452" s="18"/>
      <c r="D452" s="18"/>
      <c r="E452" s="18"/>
      <c r="F452" s="18"/>
      <c r="G452" s="18"/>
      <c r="H452" s="18"/>
      <c r="Y452" s="18"/>
      <c r="Z452" s="18"/>
      <c r="AA452" s="18"/>
      <c r="AB452" s="18"/>
      <c r="AC452" s="18"/>
      <c r="AD452" s="18"/>
      <c r="AE452" s="18"/>
      <c r="AF452" s="18"/>
      <c r="AG452" s="18"/>
      <c r="AH452" s="18"/>
      <c r="AI452" s="18"/>
      <c r="AJ452" s="18"/>
      <c r="AK452" s="18"/>
      <c r="AL452" s="18"/>
    </row>
    <row r="453" spans="1:38" ht="16.149999999999999" customHeight="1">
      <c r="A453" s="18"/>
      <c r="B453" s="18"/>
      <c r="C453" s="18"/>
      <c r="D453" s="18"/>
      <c r="E453" s="18"/>
      <c r="F453" s="18"/>
      <c r="G453" s="18"/>
      <c r="H453" s="18"/>
      <c r="Y453" s="18"/>
      <c r="Z453" s="18"/>
      <c r="AA453" s="18"/>
      <c r="AB453" s="18"/>
      <c r="AC453" s="18"/>
      <c r="AD453" s="18"/>
      <c r="AE453" s="18"/>
      <c r="AF453" s="18"/>
      <c r="AG453" s="18"/>
      <c r="AH453" s="18"/>
      <c r="AI453" s="18"/>
      <c r="AJ453" s="18"/>
      <c r="AK453" s="18"/>
      <c r="AL453" s="18"/>
    </row>
    <row r="454" spans="1:38" ht="16.149999999999999" customHeight="1">
      <c r="A454" s="18"/>
      <c r="B454" s="18"/>
      <c r="C454" s="18"/>
      <c r="D454" s="18"/>
      <c r="E454" s="18"/>
      <c r="F454" s="18"/>
      <c r="G454" s="18"/>
      <c r="H454" s="18"/>
      <c r="Y454" s="18"/>
      <c r="Z454" s="18"/>
      <c r="AA454" s="18"/>
      <c r="AB454" s="18"/>
      <c r="AC454" s="18"/>
      <c r="AD454" s="18"/>
      <c r="AE454" s="18"/>
      <c r="AF454" s="18"/>
      <c r="AG454" s="18"/>
      <c r="AH454" s="18"/>
      <c r="AI454" s="18"/>
      <c r="AJ454" s="18"/>
      <c r="AK454" s="18"/>
      <c r="AL454" s="18"/>
    </row>
    <row r="455" spans="1:38" ht="16.149999999999999" customHeight="1">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row>
    <row r="456" spans="1:38" ht="16.149999999999999" customHeight="1">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row>
    <row r="457" spans="1:38" ht="16.149999999999999" customHeight="1">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row>
    <row r="458" spans="1:38" ht="16.149999999999999" customHeight="1">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row>
    <row r="459" spans="1:38" ht="16.149999999999999" customHeight="1">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row>
    <row r="460" spans="1:38" ht="16.149999999999999" customHeight="1">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row>
    <row r="461" spans="1:38" ht="16.149999999999999" customHeight="1">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row>
    <row r="462" spans="1:38" ht="16.149999999999999" customHeight="1">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row>
    <row r="463" spans="1:38" ht="16.149999999999999" customHeight="1">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row>
    <row r="464" spans="1:38" ht="16.149999999999999" customHeight="1">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row>
    <row r="465" spans="1:38" ht="16.149999999999999" customHeight="1">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row>
    <row r="466" spans="1:38" ht="16.149999999999999" customHeight="1">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row>
    <row r="467" spans="1:38" ht="16.149999999999999" customHeight="1">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row>
    <row r="468" spans="1:38" ht="16.149999999999999" customHeight="1">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c r="AA468" s="18"/>
      <c r="AB468" s="18"/>
      <c r="AC468" s="18"/>
      <c r="AD468" s="18"/>
      <c r="AE468" s="18"/>
      <c r="AF468" s="18"/>
      <c r="AG468" s="18"/>
      <c r="AH468" s="18"/>
      <c r="AI468" s="18"/>
      <c r="AJ468" s="18"/>
      <c r="AK468" s="18"/>
      <c r="AL468" s="18"/>
    </row>
    <row r="469" spans="1:38" ht="16.149999999999999" customHeight="1">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row>
    <row r="470" spans="1:38" ht="16.149999999999999" customHeight="1">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c r="AA470" s="18"/>
      <c r="AB470" s="18"/>
      <c r="AC470" s="18"/>
      <c r="AD470" s="18"/>
      <c r="AE470" s="18"/>
      <c r="AF470" s="18"/>
      <c r="AG470" s="18"/>
      <c r="AH470" s="18"/>
      <c r="AI470" s="18"/>
      <c r="AJ470" s="18"/>
      <c r="AK470" s="18"/>
      <c r="AL470" s="18"/>
    </row>
    <row r="471" spans="1:38" ht="16.149999999999999" customHeight="1">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row>
    <row r="472" spans="1:38" ht="16.149999999999999" customHeight="1">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c r="AA472" s="18"/>
      <c r="AB472" s="18"/>
      <c r="AC472" s="18"/>
      <c r="AD472" s="18"/>
      <c r="AE472" s="18"/>
      <c r="AF472" s="18"/>
      <c r="AG472" s="18"/>
      <c r="AH472" s="18"/>
      <c r="AI472" s="18"/>
      <c r="AJ472" s="18"/>
      <c r="AK472" s="18"/>
      <c r="AL472" s="18"/>
    </row>
    <row r="473" spans="1:38" ht="16.149999999999999" customHeight="1">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row>
    <row r="474" spans="1:38" ht="16.149999999999999" customHeight="1">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c r="AA474" s="18"/>
      <c r="AB474" s="18"/>
      <c r="AC474" s="18"/>
      <c r="AD474" s="18"/>
      <c r="AE474" s="18"/>
      <c r="AF474" s="18"/>
      <c r="AG474" s="18"/>
      <c r="AH474" s="18"/>
      <c r="AI474" s="18"/>
      <c r="AJ474" s="18"/>
      <c r="AK474" s="18"/>
      <c r="AL474" s="18"/>
    </row>
    <row r="475" spans="1:38" ht="16.149999999999999" customHeight="1">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row>
    <row r="476" spans="1:38" ht="16.149999999999999" customHeight="1">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row>
    <row r="477" spans="1:38" ht="16.149999999999999" customHeight="1">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row>
    <row r="478" spans="1:38" ht="16.149999999999999" customHeight="1">
      <c r="C478" s="2"/>
      <c r="AI478" s="2"/>
      <c r="AJ478" s="2"/>
      <c r="AK478" s="2"/>
    </row>
  </sheetData>
  <mergeCells count="2577">
    <mergeCell ref="T111:V111"/>
    <mergeCell ref="T112:V112"/>
    <mergeCell ref="T113:V113"/>
    <mergeCell ref="T141:V141"/>
    <mergeCell ref="T142:V142"/>
    <mergeCell ref="T143:V143"/>
    <mergeCell ref="T144:V144"/>
    <mergeCell ref="T145:V145"/>
    <mergeCell ref="T147:V147"/>
    <mergeCell ref="T148:V148"/>
    <mergeCell ref="W111:Y115"/>
    <mergeCell ref="W116:Y117"/>
    <mergeCell ref="W118:Y122"/>
    <mergeCell ref="W123:Y124"/>
    <mergeCell ref="W125:Y129"/>
    <mergeCell ref="W130:Y131"/>
    <mergeCell ref="W132:Y136"/>
    <mergeCell ref="W137:Y138"/>
    <mergeCell ref="W139:Y143"/>
    <mergeCell ref="W144:Y145"/>
    <mergeCell ref="W146:Y150"/>
    <mergeCell ref="T114:V114"/>
    <mergeCell ref="T115:V115"/>
    <mergeCell ref="T116:V116"/>
    <mergeCell ref="T117:V117"/>
    <mergeCell ref="T118:V118"/>
    <mergeCell ref="T119:V119"/>
    <mergeCell ref="T120:V120"/>
    <mergeCell ref="T121:V121"/>
    <mergeCell ref="T122:V122"/>
    <mergeCell ref="T123:V123"/>
    <mergeCell ref="T125:V125"/>
    <mergeCell ref="T126:V126"/>
    <mergeCell ref="AI111:AK117"/>
    <mergeCell ref="AI118:AK124"/>
    <mergeCell ref="AI125:AK131"/>
    <mergeCell ref="AI132:AK138"/>
    <mergeCell ref="T127:V127"/>
    <mergeCell ref="T134:V134"/>
    <mergeCell ref="T135:V135"/>
    <mergeCell ref="T136:V136"/>
    <mergeCell ref="T137:V137"/>
    <mergeCell ref="T138:V138"/>
    <mergeCell ref="AI139:AK145"/>
    <mergeCell ref="AI146:AK152"/>
    <mergeCell ref="AC110:AE110"/>
    <mergeCell ref="AC111:AE117"/>
    <mergeCell ref="AC118:AE124"/>
    <mergeCell ref="AC125:AE131"/>
    <mergeCell ref="AC132:AE138"/>
    <mergeCell ref="AC139:AE145"/>
    <mergeCell ref="AC146:AE152"/>
    <mergeCell ref="Z111:AB117"/>
    <mergeCell ref="Z118:AB124"/>
    <mergeCell ref="Z125:AB131"/>
    <mergeCell ref="Z132:AB138"/>
    <mergeCell ref="Z139:AB145"/>
    <mergeCell ref="Z146:AB152"/>
    <mergeCell ref="AF110:AH110"/>
    <mergeCell ref="AF111:AH117"/>
    <mergeCell ref="AF125:AH131"/>
    <mergeCell ref="W110:AB110"/>
    <mergeCell ref="T110:V110"/>
    <mergeCell ref="G226:J227"/>
    <mergeCell ref="G228:J229"/>
    <mergeCell ref="G230:J231"/>
    <mergeCell ref="G232:J233"/>
    <mergeCell ref="X7:AK7"/>
    <mergeCell ref="K7:W7"/>
    <mergeCell ref="X9:AF9"/>
    <mergeCell ref="AI110:AK110"/>
    <mergeCell ref="AN240:AS240"/>
    <mergeCell ref="AN241:AS241"/>
    <mergeCell ref="AN242:AS242"/>
    <mergeCell ref="AN243:AS243"/>
    <mergeCell ref="K231:R231"/>
    <mergeCell ref="K233:R233"/>
    <mergeCell ref="K236:R236"/>
    <mergeCell ref="K237:R237"/>
    <mergeCell ref="K239:V239"/>
    <mergeCell ref="K241:R241"/>
    <mergeCell ref="K243:V243"/>
    <mergeCell ref="AB214:AK214"/>
    <mergeCell ref="AB215:AK215"/>
    <mergeCell ref="AB216:AK216"/>
    <mergeCell ref="AB217:AK217"/>
    <mergeCell ref="AB218:AK218"/>
    <mergeCell ref="AB219:AK219"/>
    <mergeCell ref="AB220:AK220"/>
    <mergeCell ref="V214:W214"/>
    <mergeCell ref="X214:Y214"/>
    <mergeCell ref="Z214:AA214"/>
    <mergeCell ref="N215:O215"/>
    <mergeCell ref="P215:Q215"/>
    <mergeCell ref="T124:V124"/>
    <mergeCell ref="AE245:AG245"/>
    <mergeCell ref="Z244:AA245"/>
    <mergeCell ref="G224:J225"/>
    <mergeCell ref="AN224:AS224"/>
    <mergeCell ref="AN225:AS225"/>
    <mergeCell ref="AN226:AS226"/>
    <mergeCell ref="AN227:AS227"/>
    <mergeCell ref="AN228:AS228"/>
    <mergeCell ref="AN229:AS229"/>
    <mergeCell ref="AN230:AS230"/>
    <mergeCell ref="AN231:AS231"/>
    <mergeCell ref="AN232:AS232"/>
    <mergeCell ref="AN233:AS233"/>
    <mergeCell ref="AN234:AS234"/>
    <mergeCell ref="AN235:AS235"/>
    <mergeCell ref="AN236:AS236"/>
    <mergeCell ref="AN237:AS237"/>
    <mergeCell ref="AN238:AS238"/>
    <mergeCell ref="AN239:AS239"/>
    <mergeCell ref="S242:V242"/>
    <mergeCell ref="AE234:AG235"/>
    <mergeCell ref="AE236:AG237"/>
    <mergeCell ref="AH222:AK239"/>
    <mergeCell ref="X230:Y231"/>
    <mergeCell ref="W232:Y233"/>
    <mergeCell ref="W234:Y235"/>
    <mergeCell ref="W236:Y237"/>
    <mergeCell ref="K225:V225"/>
    <mergeCell ref="K227:V227"/>
    <mergeCell ref="K229:R229"/>
    <mergeCell ref="O240:R240"/>
    <mergeCell ref="O242:R242"/>
    <mergeCell ref="C240:D247"/>
    <mergeCell ref="G238:J239"/>
    <mergeCell ref="G240:J241"/>
    <mergeCell ref="G242:J243"/>
    <mergeCell ref="G244:J245"/>
    <mergeCell ref="G246:J247"/>
    <mergeCell ref="K222:AD222"/>
    <mergeCell ref="W242:Y243"/>
    <mergeCell ref="W244:Y245"/>
    <mergeCell ref="AB240:AD241"/>
    <mergeCell ref="AB242:AD243"/>
    <mergeCell ref="AB244:AD245"/>
    <mergeCell ref="AB246:AD247"/>
    <mergeCell ref="AE240:AG240"/>
    <mergeCell ref="AE241:AG241"/>
    <mergeCell ref="AE242:AG242"/>
    <mergeCell ref="AE243:AG243"/>
    <mergeCell ref="AE244:AG244"/>
    <mergeCell ref="E224:F225"/>
    <mergeCell ref="E226:F227"/>
    <mergeCell ref="E228:F229"/>
    <mergeCell ref="E230:F231"/>
    <mergeCell ref="E232:F233"/>
    <mergeCell ref="E238:F239"/>
    <mergeCell ref="E240:F241"/>
    <mergeCell ref="E242:F243"/>
    <mergeCell ref="E244:F245"/>
    <mergeCell ref="E246:F247"/>
    <mergeCell ref="E234:F237"/>
    <mergeCell ref="G234:J237"/>
    <mergeCell ref="AE246:AG246"/>
    <mergeCell ref="AE247:AG247"/>
    <mergeCell ref="AE239:AG239"/>
    <mergeCell ref="AE238:AG238"/>
    <mergeCell ref="AB223:AD223"/>
    <mergeCell ref="W223:AA223"/>
    <mergeCell ref="Z224:AA225"/>
    <mergeCell ref="Z226:AA227"/>
    <mergeCell ref="Z228:AA229"/>
    <mergeCell ref="Z230:AA231"/>
    <mergeCell ref="Z232:AA233"/>
    <mergeCell ref="Z234:AA235"/>
    <mergeCell ref="Z236:AA237"/>
    <mergeCell ref="W238:AA239"/>
    <mergeCell ref="Z240:AA241"/>
    <mergeCell ref="Z242:AA243"/>
    <mergeCell ref="S241:V241"/>
    <mergeCell ref="AE222:AG222"/>
    <mergeCell ref="AE223:AG223"/>
    <mergeCell ref="AE224:AG224"/>
    <mergeCell ref="AE225:AG225"/>
    <mergeCell ref="AE226:AG226"/>
    <mergeCell ref="AE227:AG227"/>
    <mergeCell ref="AE228:AG228"/>
    <mergeCell ref="AE229:AG229"/>
    <mergeCell ref="AE230:AG230"/>
    <mergeCell ref="AE231:AG231"/>
    <mergeCell ref="AE232:AG232"/>
    <mergeCell ref="AE233:AG233"/>
    <mergeCell ref="K306:M306"/>
    <mergeCell ref="G307:M307"/>
    <mergeCell ref="C224:D239"/>
    <mergeCell ref="K223:N223"/>
    <mergeCell ref="K224:N224"/>
    <mergeCell ref="K226:N226"/>
    <mergeCell ref="K228:N228"/>
    <mergeCell ref="K230:N230"/>
    <mergeCell ref="K232:N232"/>
    <mergeCell ref="K234:N234"/>
    <mergeCell ref="K235:N235"/>
    <mergeCell ref="G302:G306"/>
    <mergeCell ref="H302:J306"/>
    <mergeCell ref="K302:M302"/>
    <mergeCell ref="AB238:AD238"/>
    <mergeCell ref="AB239:AD239"/>
    <mergeCell ref="AB224:AD225"/>
    <mergeCell ref="AB226:AD227"/>
    <mergeCell ref="AB228:AD229"/>
    <mergeCell ref="AB230:AD231"/>
    <mergeCell ref="AB232:AD233"/>
    <mergeCell ref="AB234:AD237"/>
    <mergeCell ref="S223:V223"/>
    <mergeCell ref="S224:V224"/>
    <mergeCell ref="S226:V226"/>
    <mergeCell ref="S228:V228"/>
    <mergeCell ref="S229:V229"/>
    <mergeCell ref="S230:V230"/>
    <mergeCell ref="S231:V231"/>
    <mergeCell ref="S232:V232"/>
    <mergeCell ref="S233:V233"/>
    <mergeCell ref="S234:V234"/>
    <mergeCell ref="K305:M305"/>
    <mergeCell ref="G297:G301"/>
    <mergeCell ref="H297:J301"/>
    <mergeCell ref="K297:M297"/>
    <mergeCell ref="K298:M298"/>
    <mergeCell ref="K299:M299"/>
    <mergeCell ref="K300:M300"/>
    <mergeCell ref="K303:M303"/>
    <mergeCell ref="K304:M304"/>
    <mergeCell ref="W302:Y302"/>
    <mergeCell ref="AA302:AC302"/>
    <mergeCell ref="AE302:AG302"/>
    <mergeCell ref="AI302:AK302"/>
    <mergeCell ref="W303:Y303"/>
    <mergeCell ref="AA303:AC303"/>
    <mergeCell ref="AE303:AG303"/>
    <mergeCell ref="AI303:AK303"/>
    <mergeCell ref="W304:Y304"/>
    <mergeCell ref="AA304:AC304"/>
    <mergeCell ref="AE304:AG304"/>
    <mergeCell ref="AI304:AK304"/>
    <mergeCell ref="AE300:AG300"/>
    <mergeCell ref="AI300:AK300"/>
    <mergeCell ref="AD301:AG301"/>
    <mergeCell ref="AH301:AK301"/>
    <mergeCell ref="W305:Y305"/>
    <mergeCell ref="AA305:AC305"/>
    <mergeCell ref="AE305:AG305"/>
    <mergeCell ref="AI305:AK305"/>
    <mergeCell ref="S302:U302"/>
    <mergeCell ref="S303:U303"/>
    <mergeCell ref="S304:U304"/>
    <mergeCell ref="O299:Q299"/>
    <mergeCell ref="O300:Q300"/>
    <mergeCell ref="N301:Q301"/>
    <mergeCell ref="W297:Y297"/>
    <mergeCell ref="AA297:AC297"/>
    <mergeCell ref="AA300:AC300"/>
    <mergeCell ref="V301:Y301"/>
    <mergeCell ref="Z301:AC301"/>
    <mergeCell ref="W292:Y292"/>
    <mergeCell ref="AA292:AC292"/>
    <mergeCell ref="S292:U292"/>
    <mergeCell ref="S293:U293"/>
    <mergeCell ref="S294:U294"/>
    <mergeCell ref="S295:U295"/>
    <mergeCell ref="R296:U296"/>
    <mergeCell ref="S297:U297"/>
    <mergeCell ref="S298:U298"/>
    <mergeCell ref="S299:U299"/>
    <mergeCell ref="S300:U300"/>
    <mergeCell ref="R301:U301"/>
    <mergeCell ref="AH283:AH287"/>
    <mergeCell ref="Z285:Z286"/>
    <mergeCell ref="N286:N291"/>
    <mergeCell ref="R286:R288"/>
    <mergeCell ref="AD286:AD288"/>
    <mergeCell ref="V287:V291"/>
    <mergeCell ref="Z287:Z288"/>
    <mergeCell ref="AH288:AH291"/>
    <mergeCell ref="R289:R291"/>
    <mergeCell ref="Z289:Z291"/>
    <mergeCell ref="AD289:AD291"/>
    <mergeCell ref="C281:M291"/>
    <mergeCell ref="N281:Y281"/>
    <mergeCell ref="AH282:AK282"/>
    <mergeCell ref="AE283:AG285"/>
    <mergeCell ref="N282:Q282"/>
    <mergeCell ref="R282:U282"/>
    <mergeCell ref="V282:Y282"/>
    <mergeCell ref="Z282:AC282"/>
    <mergeCell ref="AD282:AG282"/>
    <mergeCell ref="S283:U285"/>
    <mergeCell ref="Z281:AK281"/>
    <mergeCell ref="W283:Y286"/>
    <mergeCell ref="W287:Y291"/>
    <mergeCell ref="AA283:AC284"/>
    <mergeCell ref="AA285:AC286"/>
    <mergeCell ref="AA287:AC288"/>
    <mergeCell ref="AA289:AC291"/>
    <mergeCell ref="AE286:AG288"/>
    <mergeCell ref="AE289:AG291"/>
    <mergeCell ref="AI283:AK287"/>
    <mergeCell ref="AI288:AK291"/>
    <mergeCell ref="K259:M259"/>
    <mergeCell ref="O259:P259"/>
    <mergeCell ref="R259:S259"/>
    <mergeCell ref="U259:V259"/>
    <mergeCell ref="O251:P251"/>
    <mergeCell ref="R251:S251"/>
    <mergeCell ref="U251:V251"/>
    <mergeCell ref="Q269:S269"/>
    <mergeCell ref="Q263:S264"/>
    <mergeCell ref="T264:V264"/>
    <mergeCell ref="T265:V265"/>
    <mergeCell ref="T266:V266"/>
    <mergeCell ref="T267:V267"/>
    <mergeCell ref="X259:Y259"/>
    <mergeCell ref="AA259:AB260"/>
    <mergeCell ref="AC259:AD260"/>
    <mergeCell ref="L260:N260"/>
    <mergeCell ref="P260:Q260"/>
    <mergeCell ref="S260:T260"/>
    <mergeCell ref="V260:W260"/>
    <mergeCell ref="Y260:Z260"/>
    <mergeCell ref="X255:Y255"/>
    <mergeCell ref="AA255:AB256"/>
    <mergeCell ref="AC255:AD256"/>
    <mergeCell ref="S256:T256"/>
    <mergeCell ref="V256:W256"/>
    <mergeCell ref="Y256:Z256"/>
    <mergeCell ref="K257:M257"/>
    <mergeCell ref="O257:P257"/>
    <mergeCell ref="R257:S257"/>
    <mergeCell ref="U257:V257"/>
    <mergeCell ref="X257:Y257"/>
    <mergeCell ref="C272:F272"/>
    <mergeCell ref="S272:W272"/>
    <mergeCell ref="S273:W273"/>
    <mergeCell ref="K238:N238"/>
    <mergeCell ref="O223:R223"/>
    <mergeCell ref="O224:R224"/>
    <mergeCell ref="O226:R226"/>
    <mergeCell ref="O228:R228"/>
    <mergeCell ref="O230:R230"/>
    <mergeCell ref="O232:R232"/>
    <mergeCell ref="O234:R234"/>
    <mergeCell ref="O235:R235"/>
    <mergeCell ref="C248:D261"/>
    <mergeCell ref="I248:J250"/>
    <mergeCell ref="I251:J252"/>
    <mergeCell ref="I253:J254"/>
    <mergeCell ref="I255:J256"/>
    <mergeCell ref="I257:J258"/>
    <mergeCell ref="I259:J260"/>
    <mergeCell ref="K255:M255"/>
    <mergeCell ref="O255:P255"/>
    <mergeCell ref="R255:S255"/>
    <mergeCell ref="U255:V255"/>
    <mergeCell ref="S235:V235"/>
    <mergeCell ref="S236:V236"/>
    <mergeCell ref="S237:V237"/>
    <mergeCell ref="S238:V238"/>
    <mergeCell ref="K240:N240"/>
    <mergeCell ref="K242:N242"/>
    <mergeCell ref="L256:N256"/>
    <mergeCell ref="P256:Q256"/>
    <mergeCell ref="O244:R244"/>
    <mergeCell ref="P258:Q258"/>
    <mergeCell ref="S258:T258"/>
    <mergeCell ref="V258:W258"/>
    <mergeCell ref="Y258:Z258"/>
    <mergeCell ref="K244:N244"/>
    <mergeCell ref="K246:N246"/>
    <mergeCell ref="K247:N247"/>
    <mergeCell ref="W246:AA247"/>
    <mergeCell ref="AA251:AB252"/>
    <mergeCell ref="AC251:AD252"/>
    <mergeCell ref="L252:N252"/>
    <mergeCell ref="P252:Q252"/>
    <mergeCell ref="S252:T252"/>
    <mergeCell ref="V252:W252"/>
    <mergeCell ref="Y252:Z252"/>
    <mergeCell ref="K253:M253"/>
    <mergeCell ref="O253:P253"/>
    <mergeCell ref="R253:S253"/>
    <mergeCell ref="U253:V253"/>
    <mergeCell ref="X253:Y253"/>
    <mergeCell ref="AA253:AB254"/>
    <mergeCell ref="AC253:AD254"/>
    <mergeCell ref="L254:N254"/>
    <mergeCell ref="P254:Q254"/>
    <mergeCell ref="S254:T254"/>
    <mergeCell ref="V254:W254"/>
    <mergeCell ref="Y254:Z254"/>
    <mergeCell ref="O249:T249"/>
    <mergeCell ref="U249:Z249"/>
    <mergeCell ref="K245:V245"/>
    <mergeCell ref="BO224:BO247"/>
    <mergeCell ref="R218:S218"/>
    <mergeCell ref="T218:U218"/>
    <mergeCell ref="V218:W218"/>
    <mergeCell ref="X218:Y218"/>
    <mergeCell ref="Z218:AA218"/>
    <mergeCell ref="N219:O219"/>
    <mergeCell ref="P219:Q219"/>
    <mergeCell ref="R219:S219"/>
    <mergeCell ref="T219:U219"/>
    <mergeCell ref="V219:W219"/>
    <mergeCell ref="X219:Y219"/>
    <mergeCell ref="Z219:AA219"/>
    <mergeCell ref="N220:O220"/>
    <mergeCell ref="P220:Q220"/>
    <mergeCell ref="R220:S220"/>
    <mergeCell ref="T220:U220"/>
    <mergeCell ref="V220:W220"/>
    <mergeCell ref="X220:Y220"/>
    <mergeCell ref="Z220:AA220"/>
    <mergeCell ref="P218:Q218"/>
    <mergeCell ref="AH240:AK241"/>
    <mergeCell ref="AH242:AK247"/>
    <mergeCell ref="O238:R238"/>
    <mergeCell ref="O246:R246"/>
    <mergeCell ref="O247:R247"/>
    <mergeCell ref="S240:V240"/>
    <mergeCell ref="W230:W231"/>
    <mergeCell ref="S244:V244"/>
    <mergeCell ref="S246:V246"/>
    <mergeCell ref="S247:V247"/>
    <mergeCell ref="W240:Y241"/>
    <mergeCell ref="AN206:AV206"/>
    <mergeCell ref="AN207:AV207"/>
    <mergeCell ref="C214:D218"/>
    <mergeCell ref="C219:D220"/>
    <mergeCell ref="E214:K214"/>
    <mergeCell ref="E215:K215"/>
    <mergeCell ref="E216:K216"/>
    <mergeCell ref="E217:K217"/>
    <mergeCell ref="E218:K218"/>
    <mergeCell ref="E219:K219"/>
    <mergeCell ref="E220:K220"/>
    <mergeCell ref="L214:M214"/>
    <mergeCell ref="L215:M215"/>
    <mergeCell ref="L216:M216"/>
    <mergeCell ref="L217:M217"/>
    <mergeCell ref="L218:M218"/>
    <mergeCell ref="L219:M219"/>
    <mergeCell ref="L220:M220"/>
    <mergeCell ref="N214:O214"/>
    <mergeCell ref="P214:Q214"/>
    <mergeCell ref="R214:S214"/>
    <mergeCell ref="T214:U214"/>
    <mergeCell ref="N217:O217"/>
    <mergeCell ref="P217:Q217"/>
    <mergeCell ref="R217:S217"/>
    <mergeCell ref="T217:U217"/>
    <mergeCell ref="V217:W217"/>
    <mergeCell ref="X217:Y217"/>
    <mergeCell ref="Z217:AA217"/>
    <mergeCell ref="N218:O218"/>
    <mergeCell ref="E213:K213"/>
    <mergeCell ref="L213:M213"/>
    <mergeCell ref="AE3:AK3"/>
    <mergeCell ref="C65:O65"/>
    <mergeCell ref="C67:O67"/>
    <mergeCell ref="H52:AK52"/>
    <mergeCell ref="P55:AK55"/>
    <mergeCell ref="C56:AK56"/>
    <mergeCell ref="AC54:AK54"/>
    <mergeCell ref="P57:AK57"/>
    <mergeCell ref="C58:AK58"/>
    <mergeCell ref="P65:AK65"/>
    <mergeCell ref="C66:AK66"/>
    <mergeCell ref="P67:AK67"/>
    <mergeCell ref="AC41:AD41"/>
    <mergeCell ref="W45:X45"/>
    <mergeCell ref="Y45:Z45"/>
    <mergeCell ref="AA45:AB45"/>
    <mergeCell ref="AC45:AD45"/>
    <mergeCell ref="C12:I12"/>
    <mergeCell ref="AE4:AK4"/>
    <mergeCell ref="C10:I10"/>
    <mergeCell ref="K10:N10"/>
    <mergeCell ref="C11:I11"/>
    <mergeCell ref="C39:I39"/>
    <mergeCell ref="J39:AK39"/>
    <mergeCell ref="U53:V53"/>
    <mergeCell ref="W53:X53"/>
    <mergeCell ref="Z53:AA53"/>
    <mergeCell ref="AB53:AC53"/>
    <mergeCell ref="AE53:AF53"/>
    <mergeCell ref="AG53:AH53"/>
    <mergeCell ref="M53:N53"/>
    <mergeCell ref="U54:AB54"/>
    <mergeCell ref="AM52:AN52"/>
    <mergeCell ref="C52:G52"/>
    <mergeCell ref="C53:G53"/>
    <mergeCell ref="H53:I53"/>
    <mergeCell ref="J53:K53"/>
    <mergeCell ref="AI53:AK53"/>
    <mergeCell ref="I118:Q118"/>
    <mergeCell ref="R118:S118"/>
    <mergeCell ref="C68:AK68"/>
    <mergeCell ref="C70:D73"/>
    <mergeCell ref="E70:AK70"/>
    <mergeCell ref="AN70:AN78"/>
    <mergeCell ref="E73:AK73"/>
    <mergeCell ref="E78:AK78"/>
    <mergeCell ref="C51:I51"/>
    <mergeCell ref="J51:AK51"/>
    <mergeCell ref="U83:V83"/>
    <mergeCell ref="C96:D96"/>
    <mergeCell ref="C97:D97"/>
    <mergeCell ref="C98:D98"/>
    <mergeCell ref="C93:D93"/>
    <mergeCell ref="C94:D94"/>
    <mergeCell ref="M89:N92"/>
    <mergeCell ref="O89:P92"/>
    <mergeCell ref="Q89:R92"/>
    <mergeCell ref="I89:J92"/>
    <mergeCell ref="P53:Q53"/>
    <mergeCell ref="R53:S53"/>
    <mergeCell ref="M54:N54"/>
    <mergeCell ref="S54:T54"/>
    <mergeCell ref="S89:T92"/>
    <mergeCell ref="U89:V92"/>
    <mergeCell ref="Z12:AK12"/>
    <mergeCell ref="C13:I13"/>
    <mergeCell ref="J13:AD13"/>
    <mergeCell ref="AE13:AK13"/>
    <mergeCell ref="C16:I16"/>
    <mergeCell ref="J16:K16"/>
    <mergeCell ref="L16:M16"/>
    <mergeCell ref="P16:Q16"/>
    <mergeCell ref="R16:S16"/>
    <mergeCell ref="T16:U16"/>
    <mergeCell ref="C14:I14"/>
    <mergeCell ref="J14:AD14"/>
    <mergeCell ref="AE14:AK14"/>
    <mergeCell ref="C15:I15"/>
    <mergeCell ref="J15:K15"/>
    <mergeCell ref="L15:M15"/>
    <mergeCell ref="P15:Q15"/>
    <mergeCell ref="R15:S15"/>
    <mergeCell ref="T15:U15"/>
    <mergeCell ref="V15:W15"/>
    <mergeCell ref="V16:W16"/>
    <mergeCell ref="X16:Z16"/>
    <mergeCell ref="AA16:AB16"/>
    <mergeCell ref="AC16:AD16"/>
    <mergeCell ref="AE16:AK16"/>
    <mergeCell ref="BC16:BJ16"/>
    <mergeCell ref="X15:Y15"/>
    <mergeCell ref="Z15:AA15"/>
    <mergeCell ref="AC15:AD15"/>
    <mergeCell ref="AE15:AK15"/>
    <mergeCell ref="Q49:R49"/>
    <mergeCell ref="S49:T49"/>
    <mergeCell ref="U49:V49"/>
    <mergeCell ref="J88:AK88"/>
    <mergeCell ref="C89:D92"/>
    <mergeCell ref="E89:F92"/>
    <mergeCell ref="Y18:AK18"/>
    <mergeCell ref="AN18:AQ18"/>
    <mergeCell ref="AS18:AU18"/>
    <mergeCell ref="AV18:AW18"/>
    <mergeCell ref="AX18:AY18"/>
    <mergeCell ref="BC18:BJ18"/>
    <mergeCell ref="C18:I18"/>
    <mergeCell ref="J18:M18"/>
    <mergeCell ref="O18:Q18"/>
    <mergeCell ref="R18:S18"/>
    <mergeCell ref="T18:U18"/>
    <mergeCell ref="V18:X18"/>
    <mergeCell ref="AR17:AX17"/>
    <mergeCell ref="AY17:BA17"/>
    <mergeCell ref="BB17:BD17"/>
    <mergeCell ref="BE17:BF17"/>
    <mergeCell ref="BG17:BH17"/>
    <mergeCell ref="BI17:BJ17"/>
    <mergeCell ref="C17:I17"/>
    <mergeCell ref="J17:L17"/>
    <mergeCell ref="M17:N17"/>
    <mergeCell ref="AN17:AQ17"/>
    <mergeCell ref="AE19:AK19"/>
    <mergeCell ref="J20:N20"/>
    <mergeCell ref="O20:P20"/>
    <mergeCell ref="Q20:V20"/>
    <mergeCell ref="X20:Y20"/>
    <mergeCell ref="Z20:AE20"/>
    <mergeCell ref="AG20:AK20"/>
    <mergeCell ref="C19:I21"/>
    <mergeCell ref="J19:M19"/>
    <mergeCell ref="N19:Q19"/>
    <mergeCell ref="T19:W19"/>
    <mergeCell ref="X19:AA19"/>
    <mergeCell ref="AB19:AD19"/>
    <mergeCell ref="J21:N21"/>
    <mergeCell ref="O21:R21"/>
    <mergeCell ref="S21:W21"/>
    <mergeCell ref="X21:AA21"/>
    <mergeCell ref="O17:AD17"/>
    <mergeCell ref="AE17:AK17"/>
    <mergeCell ref="AI23:AK23"/>
    <mergeCell ref="C24:I24"/>
    <mergeCell ref="R24:AK24"/>
    <mergeCell ref="C25:I26"/>
    <mergeCell ref="J25:AK26"/>
    <mergeCell ref="AB21:AF21"/>
    <mergeCell ref="AG21:AJ21"/>
    <mergeCell ref="C22:I22"/>
    <mergeCell ref="J22:AK22"/>
    <mergeCell ref="C23:I23"/>
    <mergeCell ref="J23:M23"/>
    <mergeCell ref="N23:Q23"/>
    <mergeCell ref="R23:U23"/>
    <mergeCell ref="V23:Y23"/>
    <mergeCell ref="Z23:AD23"/>
    <mergeCell ref="J24:M24"/>
    <mergeCell ref="N24:Q24"/>
    <mergeCell ref="AE23:AH23"/>
    <mergeCell ref="AF31:AG31"/>
    <mergeCell ref="AI31:AK31"/>
    <mergeCell ref="AO26:AR26"/>
    <mergeCell ref="C27:I30"/>
    <mergeCell ref="J28:M28"/>
    <mergeCell ref="N28:V28"/>
    <mergeCell ref="W28:Z28"/>
    <mergeCell ref="AA28:AB28"/>
    <mergeCell ref="AD28:AE28"/>
    <mergeCell ref="AF28:AG28"/>
    <mergeCell ref="AI28:AJ28"/>
    <mergeCell ref="X29:Y29"/>
    <mergeCell ref="AA29:AB29"/>
    <mergeCell ref="AJ29:AK29"/>
    <mergeCell ref="J30:M30"/>
    <mergeCell ref="O30:P30"/>
    <mergeCell ref="R30:S30"/>
    <mergeCell ref="U30:V30"/>
    <mergeCell ref="X30:Y30"/>
    <mergeCell ref="AA30:AB30"/>
    <mergeCell ref="N27:O27"/>
    <mergeCell ref="P27:Q27"/>
    <mergeCell ref="J29:M29"/>
    <mergeCell ref="O29:P29"/>
    <mergeCell ref="R31:S31"/>
    <mergeCell ref="T31:U31"/>
    <mergeCell ref="V27:X27"/>
    <mergeCell ref="AG29:AH29"/>
    <mergeCell ref="AD30:AE30"/>
    <mergeCell ref="AG30:AH30"/>
    <mergeCell ref="C4:I4"/>
    <mergeCell ref="C5:I5"/>
    <mergeCell ref="K5:R5"/>
    <mergeCell ref="S5:AK5"/>
    <mergeCell ref="AJ33:AK33"/>
    <mergeCell ref="C35:I35"/>
    <mergeCell ref="J35:AK35"/>
    <mergeCell ref="C36:I36"/>
    <mergeCell ref="J36:AK36"/>
    <mergeCell ref="C32:I33"/>
    <mergeCell ref="J4:Y4"/>
    <mergeCell ref="AD32:AG32"/>
    <mergeCell ref="AH32:AI32"/>
    <mergeCell ref="AJ32:AK32"/>
    <mergeCell ref="J33:P33"/>
    <mergeCell ref="Q33:U33"/>
    <mergeCell ref="V33:W33"/>
    <mergeCell ref="X33:Y33"/>
    <mergeCell ref="Z33:AA33"/>
    <mergeCell ref="AB33:AC33"/>
    <mergeCell ref="AD33:AG33"/>
    <mergeCell ref="J32:M32"/>
    <mergeCell ref="N32:P32"/>
    <mergeCell ref="Q32:U32"/>
    <mergeCell ref="V32:W32"/>
    <mergeCell ref="X32:Y32"/>
    <mergeCell ref="Z32:AA32"/>
    <mergeCell ref="AB32:AC32"/>
    <mergeCell ref="Z4:AD4"/>
    <mergeCell ref="R27:U27"/>
    <mergeCell ref="Y27:AK27"/>
    <mergeCell ref="AD29:AE29"/>
    <mergeCell ref="C8:I8"/>
    <mergeCell ref="C9:I9"/>
    <mergeCell ref="K9:R9"/>
    <mergeCell ref="S9:W9"/>
    <mergeCell ref="C6:I6"/>
    <mergeCell ref="C7:I7"/>
    <mergeCell ref="I41:J41"/>
    <mergeCell ref="K41:L41"/>
    <mergeCell ref="I45:J45"/>
    <mergeCell ref="K45:L45"/>
    <mergeCell ref="O41:P41"/>
    <mergeCell ref="O45:P45"/>
    <mergeCell ref="M41:N41"/>
    <mergeCell ref="M45:N45"/>
    <mergeCell ref="C40:P40"/>
    <mergeCell ref="Q40:AD40"/>
    <mergeCell ref="W41:X41"/>
    <mergeCell ref="Y41:Z41"/>
    <mergeCell ref="AA41:AB41"/>
    <mergeCell ref="C37:I38"/>
    <mergeCell ref="J37:AK38"/>
    <mergeCell ref="U29:V29"/>
    <mergeCell ref="AJ30:AK30"/>
    <mergeCell ref="C31:I31"/>
    <mergeCell ref="J31:M31"/>
    <mergeCell ref="N31:O31"/>
    <mergeCell ref="P31:Q31"/>
    <mergeCell ref="AA43:AB43"/>
    <mergeCell ref="J27:M27"/>
    <mergeCell ref="AH33:AI33"/>
    <mergeCell ref="Z31:AA31"/>
    <mergeCell ref="AD31:AE31"/>
    <mergeCell ref="AQ41:BK41"/>
    <mergeCell ref="AQ39:BK39"/>
    <mergeCell ref="AQ38:BK38"/>
    <mergeCell ref="C45:D45"/>
    <mergeCell ref="E45:F45"/>
    <mergeCell ref="G45:H45"/>
    <mergeCell ref="Q45:R45"/>
    <mergeCell ref="S45:T45"/>
    <mergeCell ref="U45:V45"/>
    <mergeCell ref="O50:P50"/>
    <mergeCell ref="M46:N46"/>
    <mergeCell ref="M47:N47"/>
    <mergeCell ref="M48:N48"/>
    <mergeCell ref="M49:N49"/>
    <mergeCell ref="M50:N50"/>
    <mergeCell ref="AQ40:BK40"/>
    <mergeCell ref="C47:D47"/>
    <mergeCell ref="E47:F47"/>
    <mergeCell ref="G47:H47"/>
    <mergeCell ref="Q47:R47"/>
    <mergeCell ref="S47:T47"/>
    <mergeCell ref="U47:V47"/>
    <mergeCell ref="C46:D46"/>
    <mergeCell ref="E46:F46"/>
    <mergeCell ref="G46:H46"/>
    <mergeCell ref="C41:D41"/>
    <mergeCell ref="E41:F41"/>
    <mergeCell ref="G41:H41"/>
    <mergeCell ref="Q41:R41"/>
    <mergeCell ref="S41:T41"/>
    <mergeCell ref="I46:J46"/>
    <mergeCell ref="O46:P46"/>
    <mergeCell ref="W46:X46"/>
    <mergeCell ref="Y46:Z46"/>
    <mergeCell ref="AA46:AB46"/>
    <mergeCell ref="AC46:AD46"/>
    <mergeCell ref="W47:X47"/>
    <mergeCell ref="Y47:Z47"/>
    <mergeCell ref="AA47:AB47"/>
    <mergeCell ref="AC47:AD47"/>
    <mergeCell ref="K46:L46"/>
    <mergeCell ref="I47:J47"/>
    <mergeCell ref="K47:L47"/>
    <mergeCell ref="Q46:R46"/>
    <mergeCell ref="S46:T46"/>
    <mergeCell ref="U46:V46"/>
    <mergeCell ref="I48:J48"/>
    <mergeCell ref="K48:L48"/>
    <mergeCell ref="O49:P49"/>
    <mergeCell ref="O82:P82"/>
    <mergeCell ref="K69:AK69"/>
    <mergeCell ref="C69:J69"/>
    <mergeCell ref="C80:P80"/>
    <mergeCell ref="Q80:AD80"/>
    <mergeCell ref="AC83:AD83"/>
    <mergeCell ref="AA83:AB83"/>
    <mergeCell ref="AE83:AK87"/>
    <mergeCell ref="C84:D84"/>
    <mergeCell ref="AA82:AB82"/>
    <mergeCell ref="AC82:AD82"/>
    <mergeCell ref="O87:P87"/>
    <mergeCell ref="Q87:R87"/>
    <mergeCell ref="S87:T87"/>
    <mergeCell ref="C48:D48"/>
    <mergeCell ref="E48:F48"/>
    <mergeCell ref="G48:H48"/>
    <mergeCell ref="Q48:R48"/>
    <mergeCell ref="S48:T48"/>
    <mergeCell ref="U48:V48"/>
    <mergeCell ref="C49:D49"/>
    <mergeCell ref="W48:X48"/>
    <mergeCell ref="Y48:Z48"/>
    <mergeCell ref="E49:F49"/>
    <mergeCell ref="C82:D82"/>
    <mergeCell ref="E82:F82"/>
    <mergeCell ref="G82:H82"/>
    <mergeCell ref="W82:X82"/>
    <mergeCell ref="Y82:Z82"/>
    <mergeCell ref="AE82:AI82"/>
    <mergeCell ref="AJ82:AK82"/>
    <mergeCell ref="W83:X83"/>
    <mergeCell ref="Y83:Z83"/>
    <mergeCell ref="C50:D50"/>
    <mergeCell ref="E50:F50"/>
    <mergeCell ref="G50:H50"/>
    <mergeCell ref="Q50:R50"/>
    <mergeCell ref="S50:T50"/>
    <mergeCell ref="U50:V50"/>
    <mergeCell ref="C83:D83"/>
    <mergeCell ref="E83:F83"/>
    <mergeCell ref="G83:H83"/>
    <mergeCell ref="I83:J83"/>
    <mergeCell ref="K83:L83"/>
    <mergeCell ref="M83:N83"/>
    <mergeCell ref="O83:P83"/>
    <mergeCell ref="Q83:R83"/>
    <mergeCell ref="S83:T83"/>
    <mergeCell ref="I50:J50"/>
    <mergeCell ref="K50:L50"/>
    <mergeCell ref="Q82:R82"/>
    <mergeCell ref="S82:T82"/>
    <mergeCell ref="U82:V82"/>
    <mergeCell ref="I82:J82"/>
    <mergeCell ref="K82:L82"/>
    <mergeCell ref="M82:N82"/>
    <mergeCell ref="AE80:AI80"/>
    <mergeCell ref="AJ80:AK80"/>
    <mergeCell ref="C81:D81"/>
    <mergeCell ref="E81:F81"/>
    <mergeCell ref="G81:H81"/>
    <mergeCell ref="I81:J81"/>
    <mergeCell ref="K81:L81"/>
    <mergeCell ref="M81:N81"/>
    <mergeCell ref="O81:P81"/>
    <mergeCell ref="Q81:R81"/>
    <mergeCell ref="S81:T81"/>
    <mergeCell ref="U81:V81"/>
    <mergeCell ref="W81:X81"/>
    <mergeCell ref="Y81:Z81"/>
    <mergeCell ref="AA81:AB81"/>
    <mergeCell ref="AC81:AD81"/>
    <mergeCell ref="AE81:AI81"/>
    <mergeCell ref="AJ81:AK81"/>
    <mergeCell ref="B1:AL1"/>
    <mergeCell ref="C79:I79"/>
    <mergeCell ref="J79:AK79"/>
    <mergeCell ref="AG9:AK9"/>
    <mergeCell ref="X8:AB8"/>
    <mergeCell ref="AC8:AK8"/>
    <mergeCell ref="O10:W10"/>
    <mergeCell ref="X10:AB10"/>
    <mergeCell ref="K8:W8"/>
    <mergeCell ref="K11:AK11"/>
    <mergeCell ref="AC6:AK6"/>
    <mergeCell ref="K6:AB6"/>
    <mergeCell ref="AC10:AK10"/>
    <mergeCell ref="C3:L3"/>
    <mergeCell ref="W50:X50"/>
    <mergeCell ref="Y50:Z50"/>
    <mergeCell ref="AA50:AB50"/>
    <mergeCell ref="AC50:AD50"/>
    <mergeCell ref="AA48:AB48"/>
    <mergeCell ref="AC48:AD48"/>
    <mergeCell ref="W49:X49"/>
    <mergeCell ref="Y49:Z49"/>
    <mergeCell ref="AA49:AB49"/>
    <mergeCell ref="AC49:AD49"/>
    <mergeCell ref="G49:H49"/>
    <mergeCell ref="I49:J49"/>
    <mergeCell ref="K49:L49"/>
    <mergeCell ref="O47:P47"/>
    <mergeCell ref="O48:P48"/>
    <mergeCell ref="U43:V43"/>
    <mergeCell ref="W43:X43"/>
    <mergeCell ref="Y43:Z43"/>
    <mergeCell ref="E84:F84"/>
    <mergeCell ref="G84:H84"/>
    <mergeCell ref="I84:J84"/>
    <mergeCell ref="K84:L84"/>
    <mergeCell ref="M84:N84"/>
    <mergeCell ref="O84:P84"/>
    <mergeCell ref="Q84:R84"/>
    <mergeCell ref="S84:T84"/>
    <mergeCell ref="U84:V84"/>
    <mergeCell ref="W84:X84"/>
    <mergeCell ref="Y84:Z84"/>
    <mergeCell ref="AA84:AB84"/>
    <mergeCell ref="AC84:AD84"/>
    <mergeCell ref="C85:D85"/>
    <mergeCell ref="E85:F85"/>
    <mergeCell ref="G85:H85"/>
    <mergeCell ref="I85:J85"/>
    <mergeCell ref="K85:L85"/>
    <mergeCell ref="C87:D87"/>
    <mergeCell ref="E87:F87"/>
    <mergeCell ref="G87:H87"/>
    <mergeCell ref="I87:J87"/>
    <mergeCell ref="K87:L87"/>
    <mergeCell ref="M87:N87"/>
    <mergeCell ref="S85:T85"/>
    <mergeCell ref="U85:V85"/>
    <mergeCell ref="W85:X85"/>
    <mergeCell ref="Y85:Z85"/>
    <mergeCell ref="AA85:AB85"/>
    <mergeCell ref="AC85:AD85"/>
    <mergeCell ref="M86:N86"/>
    <mergeCell ref="O86:P86"/>
    <mergeCell ref="Q86:R86"/>
    <mergeCell ref="S86:T86"/>
    <mergeCell ref="U86:V86"/>
    <mergeCell ref="W86:X86"/>
    <mergeCell ref="Y86:Z86"/>
    <mergeCell ref="AA86:AB86"/>
    <mergeCell ref="AC86:AD86"/>
    <mergeCell ref="M85:N85"/>
    <mergeCell ref="O85:P85"/>
    <mergeCell ref="Q85:R85"/>
    <mergeCell ref="C86:D86"/>
    <mergeCell ref="E86:F86"/>
    <mergeCell ref="G86:H86"/>
    <mergeCell ref="I86:J86"/>
    <mergeCell ref="K86:L86"/>
    <mergeCell ref="E93:F93"/>
    <mergeCell ref="E94:F94"/>
    <mergeCell ref="E95:F95"/>
    <mergeCell ref="C88:I88"/>
    <mergeCell ref="G89:H92"/>
    <mergeCell ref="C95:D95"/>
    <mergeCell ref="E96:F96"/>
    <mergeCell ref="K93:L93"/>
    <mergeCell ref="M93:N93"/>
    <mergeCell ref="O93:P93"/>
    <mergeCell ref="Q93:R93"/>
    <mergeCell ref="S93:T93"/>
    <mergeCell ref="U93:V93"/>
    <mergeCell ref="K94:L94"/>
    <mergeCell ref="M94:N94"/>
    <mergeCell ref="O94:P94"/>
    <mergeCell ref="Q94:R94"/>
    <mergeCell ref="S94:T94"/>
    <mergeCell ref="U94:V94"/>
    <mergeCell ref="K95:L95"/>
    <mergeCell ref="M95:N95"/>
    <mergeCell ref="O95:P95"/>
    <mergeCell ref="Q96:R96"/>
    <mergeCell ref="S96:T96"/>
    <mergeCell ref="U96:V96"/>
    <mergeCell ref="G93:H93"/>
    <mergeCell ref="G94:H94"/>
    <mergeCell ref="G95:H95"/>
    <mergeCell ref="G96:H96"/>
    <mergeCell ref="K96:L96"/>
    <mergeCell ref="M96:N96"/>
    <mergeCell ref="O96:P96"/>
    <mergeCell ref="I93:J93"/>
    <mergeCell ref="I94:J94"/>
    <mergeCell ref="I95:J95"/>
    <mergeCell ref="I97:J97"/>
    <mergeCell ref="U87:V87"/>
    <mergeCell ref="W87:X87"/>
    <mergeCell ref="W98:AK98"/>
    <mergeCell ref="J12:Y12"/>
    <mergeCell ref="W89:AK89"/>
    <mergeCell ref="W90:AK90"/>
    <mergeCell ref="W91:AK91"/>
    <mergeCell ref="W92:AK92"/>
    <mergeCell ref="W93:AK93"/>
    <mergeCell ref="W94:AK94"/>
    <mergeCell ref="W95:AK95"/>
    <mergeCell ref="W96:AK96"/>
    <mergeCell ref="W97:AK97"/>
    <mergeCell ref="K97:L97"/>
    <mergeCell ref="M97:N97"/>
    <mergeCell ref="O97:P97"/>
    <mergeCell ref="Q97:R97"/>
    <mergeCell ref="S97:T97"/>
    <mergeCell ref="U97:V97"/>
    <mergeCell ref="Y87:Z87"/>
    <mergeCell ref="AA87:AB87"/>
    <mergeCell ref="Q95:R95"/>
    <mergeCell ref="S95:T95"/>
    <mergeCell ref="U95:V95"/>
    <mergeCell ref="I96:J96"/>
    <mergeCell ref="AC87:AD87"/>
    <mergeCell ref="K89:L92"/>
    <mergeCell ref="S43:T43"/>
    <mergeCell ref="C125:D131"/>
    <mergeCell ref="C132:D138"/>
    <mergeCell ref="C109:I109"/>
    <mergeCell ref="G137:H138"/>
    <mergeCell ref="I137:Q137"/>
    <mergeCell ref="R137:S137"/>
    <mergeCell ref="I138:Q138"/>
    <mergeCell ref="R138:S138"/>
    <mergeCell ref="E132:F133"/>
    <mergeCell ref="G132:H136"/>
    <mergeCell ref="I132:Q132"/>
    <mergeCell ref="R132:S132"/>
    <mergeCell ref="R136:S136"/>
    <mergeCell ref="I136:Q136"/>
    <mergeCell ref="E97:F97"/>
    <mergeCell ref="E98:F98"/>
    <mergeCell ref="P54:R54"/>
    <mergeCell ref="C54:G54"/>
    <mergeCell ref="C111:D117"/>
    <mergeCell ref="E111:F112"/>
    <mergeCell ref="E113:F117"/>
    <mergeCell ref="R112:S112"/>
    <mergeCell ref="I113:Q113"/>
    <mergeCell ref="R113:S113"/>
    <mergeCell ref="I114:Q114"/>
    <mergeCell ref="R114:S114"/>
    <mergeCell ref="I115:Q115"/>
    <mergeCell ref="R115:S115"/>
    <mergeCell ref="I117:Q117"/>
    <mergeCell ref="R117:S117"/>
    <mergeCell ref="G111:H115"/>
    <mergeCell ref="G116:H117"/>
    <mergeCell ref="I111:Q111"/>
    <mergeCell ref="R111:S111"/>
    <mergeCell ref="I112:Q112"/>
    <mergeCell ref="G97:H97"/>
    <mergeCell ref="G98:H98"/>
    <mergeCell ref="C57:O57"/>
    <mergeCell ref="C55:O55"/>
    <mergeCell ref="H54:K54"/>
    <mergeCell ref="C167:I167"/>
    <mergeCell ref="I98:J98"/>
    <mergeCell ref="K98:L98"/>
    <mergeCell ref="M98:N98"/>
    <mergeCell ref="O98:P98"/>
    <mergeCell ref="Q98:R98"/>
    <mergeCell ref="S98:T98"/>
    <mergeCell ref="U98:V98"/>
    <mergeCell ref="I119:Q119"/>
    <mergeCell ref="R119:S119"/>
    <mergeCell ref="R110:S110"/>
    <mergeCell ref="C110:F110"/>
    <mergeCell ref="G110:Q110"/>
    <mergeCell ref="C118:D124"/>
    <mergeCell ref="E118:F119"/>
    <mergeCell ref="G118:H122"/>
    <mergeCell ref="I116:Q116"/>
    <mergeCell ref="R116:S116"/>
    <mergeCell ref="E120:F124"/>
    <mergeCell ref="I120:Q120"/>
    <mergeCell ref="R120:S120"/>
    <mergeCell ref="I121:Q121"/>
    <mergeCell ref="R121:S121"/>
    <mergeCell ref="I122:Q122"/>
    <mergeCell ref="R122:S122"/>
    <mergeCell ref="G123:H124"/>
    <mergeCell ref="I123:Q123"/>
    <mergeCell ref="R123:S123"/>
    <mergeCell ref="I124:Q124"/>
    <mergeCell ref="R124:S124"/>
    <mergeCell ref="AF118:AH124"/>
    <mergeCell ref="T128:V128"/>
    <mergeCell ref="AF132:AH138"/>
    <mergeCell ref="I126:Q126"/>
    <mergeCell ref="R126:S126"/>
    <mergeCell ref="E127:F131"/>
    <mergeCell ref="I127:Q127"/>
    <mergeCell ref="R127:S127"/>
    <mergeCell ref="I128:Q128"/>
    <mergeCell ref="R128:S128"/>
    <mergeCell ref="I129:Q129"/>
    <mergeCell ref="R129:S129"/>
    <mergeCell ref="G130:H131"/>
    <mergeCell ref="I130:Q130"/>
    <mergeCell ref="R130:S130"/>
    <mergeCell ref="I131:Q131"/>
    <mergeCell ref="R131:S131"/>
    <mergeCell ref="E125:F126"/>
    <mergeCell ref="G125:H129"/>
    <mergeCell ref="I125:Q125"/>
    <mergeCell ref="R125:S125"/>
    <mergeCell ref="T129:V129"/>
    <mergeCell ref="T130:V130"/>
    <mergeCell ref="T131:V131"/>
    <mergeCell ref="T132:V132"/>
    <mergeCell ref="T133:V133"/>
    <mergeCell ref="C59:O59"/>
    <mergeCell ref="P59:AK59"/>
    <mergeCell ref="C60:AK60"/>
    <mergeCell ref="C61:O61"/>
    <mergeCell ref="P61:AK61"/>
    <mergeCell ref="C62:AK62"/>
    <mergeCell ref="C63:O63"/>
    <mergeCell ref="P63:AK63"/>
    <mergeCell ref="C64:AK64"/>
    <mergeCell ref="C146:D152"/>
    <mergeCell ref="E146:F147"/>
    <mergeCell ref="G146:H150"/>
    <mergeCell ref="I146:Q146"/>
    <mergeCell ref="R146:S146"/>
    <mergeCell ref="AF146:AH152"/>
    <mergeCell ref="I133:Q133"/>
    <mergeCell ref="R133:S133"/>
    <mergeCell ref="E134:F138"/>
    <mergeCell ref="I134:Q134"/>
    <mergeCell ref="R134:S134"/>
    <mergeCell ref="I135:Q135"/>
    <mergeCell ref="R135:S135"/>
    <mergeCell ref="I152:Q152"/>
    <mergeCell ref="R152:S152"/>
    <mergeCell ref="C139:D145"/>
    <mergeCell ref="E139:F140"/>
    <mergeCell ref="G139:H143"/>
    <mergeCell ref="I139:Q139"/>
    <mergeCell ref="R139:S139"/>
    <mergeCell ref="I147:Q147"/>
    <mergeCell ref="R147:S147"/>
    <mergeCell ref="E148:F152"/>
    <mergeCell ref="I148:Q148"/>
    <mergeCell ref="R148:S148"/>
    <mergeCell ref="I149:Q149"/>
    <mergeCell ref="R149:S149"/>
    <mergeCell ref="I150:Q150"/>
    <mergeCell ref="R150:S150"/>
    <mergeCell ref="G151:H152"/>
    <mergeCell ref="I151:Q151"/>
    <mergeCell ref="R151:S151"/>
    <mergeCell ref="AF139:AH145"/>
    <mergeCell ref="I140:Q140"/>
    <mergeCell ref="R140:S140"/>
    <mergeCell ref="E141:F145"/>
    <mergeCell ref="I141:Q141"/>
    <mergeCell ref="R141:S141"/>
    <mergeCell ref="I142:Q142"/>
    <mergeCell ref="R142:S142"/>
    <mergeCell ref="I143:Q143"/>
    <mergeCell ref="R143:S143"/>
    <mergeCell ref="G144:H145"/>
    <mergeCell ref="I144:Q144"/>
    <mergeCell ref="R144:S144"/>
    <mergeCell ref="I145:Q145"/>
    <mergeCell ref="R145:S145"/>
    <mergeCell ref="T149:V149"/>
    <mergeCell ref="T150:V150"/>
    <mergeCell ref="T151:V151"/>
    <mergeCell ref="T152:V152"/>
    <mergeCell ref="W151:Y152"/>
    <mergeCell ref="T146:V146"/>
    <mergeCell ref="T139:V139"/>
    <mergeCell ref="T140:V140"/>
    <mergeCell ref="G174:I174"/>
    <mergeCell ref="J174:L174"/>
    <mergeCell ref="M174:O174"/>
    <mergeCell ref="P174:R174"/>
    <mergeCell ref="S174:U174"/>
    <mergeCell ref="C168:D175"/>
    <mergeCell ref="E159:J159"/>
    <mergeCell ref="W159:Y159"/>
    <mergeCell ref="Z159:AA159"/>
    <mergeCell ref="AB159:AK159"/>
    <mergeCell ref="K159:V159"/>
    <mergeCell ref="E157:J157"/>
    <mergeCell ref="M157:N157"/>
    <mergeCell ref="V156:AA156"/>
    <mergeCell ref="AD156:AE156"/>
    <mergeCell ref="V157:AA157"/>
    <mergeCell ref="AD157:AE157"/>
    <mergeCell ref="E156:J156"/>
    <mergeCell ref="M156:N156"/>
    <mergeCell ref="C160:D166"/>
    <mergeCell ref="E168:F169"/>
    <mergeCell ref="G168:I169"/>
    <mergeCell ref="J168:L169"/>
    <mergeCell ref="M168:O169"/>
    <mergeCell ref="P168:R169"/>
    <mergeCell ref="S168:U169"/>
    <mergeCell ref="V169:AK169"/>
    <mergeCell ref="V168:Y168"/>
    <mergeCell ref="AB168:AK168"/>
    <mergeCell ref="C153:D159"/>
    <mergeCell ref="K153:L153"/>
    <mergeCell ref="M153:N153"/>
    <mergeCell ref="K156:L156"/>
    <mergeCell ref="K157:L157"/>
    <mergeCell ref="AB156:AC156"/>
    <mergeCell ref="AB157:AC157"/>
    <mergeCell ref="AF153:AK153"/>
    <mergeCell ref="O153:T153"/>
    <mergeCell ref="O154:T154"/>
    <mergeCell ref="O156:T156"/>
    <mergeCell ref="O157:T157"/>
    <mergeCell ref="AF156:AK156"/>
    <mergeCell ref="AF157:AK157"/>
    <mergeCell ref="E160:J160"/>
    <mergeCell ref="K160:Q160"/>
    <mergeCell ref="R160:T160"/>
    <mergeCell ref="U160:V160"/>
    <mergeCell ref="W160:AB160"/>
    <mergeCell ref="E153:I153"/>
    <mergeCell ref="E154:I154"/>
    <mergeCell ref="K154:L154"/>
    <mergeCell ref="M154:N154"/>
    <mergeCell ref="AB153:AC153"/>
    <mergeCell ref="AD153:AE153"/>
    <mergeCell ref="V153:Z153"/>
    <mergeCell ref="E175:F175"/>
    <mergeCell ref="G175:I175"/>
    <mergeCell ref="J175:L175"/>
    <mergeCell ref="M175:O175"/>
    <mergeCell ref="P175:R175"/>
    <mergeCell ref="S175:U175"/>
    <mergeCell ref="V170:AK175"/>
    <mergeCell ref="E170:F170"/>
    <mergeCell ref="G170:I170"/>
    <mergeCell ref="J170:L170"/>
    <mergeCell ref="M170:O170"/>
    <mergeCell ref="P170:R170"/>
    <mergeCell ref="S170:U170"/>
    <mergeCell ref="E171:F171"/>
    <mergeCell ref="G171:I171"/>
    <mergeCell ref="J171:L171"/>
    <mergeCell ref="M171:O171"/>
    <mergeCell ref="P171:R171"/>
    <mergeCell ref="S171:U171"/>
    <mergeCell ref="E172:F172"/>
    <mergeCell ref="G172:I172"/>
    <mergeCell ref="J172:L172"/>
    <mergeCell ref="M172:O172"/>
    <mergeCell ref="P172:R172"/>
    <mergeCell ref="S172:U172"/>
    <mergeCell ref="E173:F173"/>
    <mergeCell ref="G173:I173"/>
    <mergeCell ref="J173:L173"/>
    <mergeCell ref="M173:O173"/>
    <mergeCell ref="P173:R173"/>
    <mergeCell ref="S173:U173"/>
    <mergeCell ref="E174:F174"/>
    <mergeCell ref="AF196:AH196"/>
    <mergeCell ref="AN196:AR196"/>
    <mergeCell ref="AS196:AT196"/>
    <mergeCell ref="AU196:AW196"/>
    <mergeCell ref="AF203:AG203"/>
    <mergeCell ref="AH203:AI203"/>
    <mergeCell ref="C176:D183"/>
    <mergeCell ref="E185:K185"/>
    <mergeCell ref="L185:M185"/>
    <mergeCell ref="N185:O185"/>
    <mergeCell ref="P185:Q185"/>
    <mergeCell ref="R185:S185"/>
    <mergeCell ref="T185:U185"/>
    <mergeCell ref="E186:K186"/>
    <mergeCell ref="L186:M186"/>
    <mergeCell ref="N186:O186"/>
    <mergeCell ref="P186:Q186"/>
    <mergeCell ref="R186:S186"/>
    <mergeCell ref="T186:U186"/>
    <mergeCell ref="E189:K189"/>
    <mergeCell ref="L189:M189"/>
    <mergeCell ref="N189:O189"/>
    <mergeCell ref="P189:Q189"/>
    <mergeCell ref="R189:S189"/>
    <mergeCell ref="C184:I184"/>
    <mergeCell ref="V185:W185"/>
    <mergeCell ref="X185:Y185"/>
    <mergeCell ref="V186:W186"/>
    <mergeCell ref="X186:Y186"/>
    <mergeCell ref="V189:W189"/>
    <mergeCell ref="X189:Y189"/>
    <mergeCell ref="X201:Z201"/>
    <mergeCell ref="E200:F202"/>
    <mergeCell ref="E203:F205"/>
    <mergeCell ref="E206:F208"/>
    <mergeCell ref="G192:I193"/>
    <mergeCell ref="V211:W211"/>
    <mergeCell ref="V212:W212"/>
    <mergeCell ref="V213:W213"/>
    <mergeCell ref="E209:K209"/>
    <mergeCell ref="X192:Z192"/>
    <mergeCell ref="L210:M210"/>
    <mergeCell ref="R210:S210"/>
    <mergeCell ref="T210:U210"/>
    <mergeCell ref="T189:U189"/>
    <mergeCell ref="R203:T205"/>
    <mergeCell ref="R206:T208"/>
    <mergeCell ref="J204:K204"/>
    <mergeCell ref="J205:K205"/>
    <mergeCell ref="J199:K199"/>
    <mergeCell ref="J200:K200"/>
    <mergeCell ref="U193:W193"/>
    <mergeCell ref="U194:W196"/>
    <mergeCell ref="U197:W199"/>
    <mergeCell ref="U200:W202"/>
    <mergeCell ref="X194:Z194"/>
    <mergeCell ref="X195:Z195"/>
    <mergeCell ref="X196:Z196"/>
    <mergeCell ref="X197:Z197"/>
    <mergeCell ref="X198:Z198"/>
    <mergeCell ref="X199:Z199"/>
    <mergeCell ref="X200:Z200"/>
    <mergeCell ref="U203:W205"/>
    <mergeCell ref="U206:W208"/>
    <mergeCell ref="L202:N202"/>
    <mergeCell ref="L203:N203"/>
    <mergeCell ref="O200:Q202"/>
    <mergeCell ref="O203:Q205"/>
    <mergeCell ref="O206:Q208"/>
    <mergeCell ref="X202:Z202"/>
    <mergeCell ref="X203:Z203"/>
    <mergeCell ref="X204:Z204"/>
    <mergeCell ref="X205:Z205"/>
    <mergeCell ref="X206:Z206"/>
    <mergeCell ref="X207:Z207"/>
    <mergeCell ref="X208:Z208"/>
    <mergeCell ref="J206:K206"/>
    <mergeCell ref="J207:K207"/>
    <mergeCell ref="J208:K208"/>
    <mergeCell ref="J201:K201"/>
    <mergeCell ref="O193:Q193"/>
    <mergeCell ref="O194:Q196"/>
    <mergeCell ref="O197:Q199"/>
    <mergeCell ref="R193:T193"/>
    <mergeCell ref="L204:N204"/>
    <mergeCell ref="L205:N205"/>
    <mergeCell ref="L206:N206"/>
    <mergeCell ref="AN100:AN108"/>
    <mergeCell ref="E101:AK101"/>
    <mergeCell ref="E102:AK102"/>
    <mergeCell ref="E103:AK103"/>
    <mergeCell ref="C104:D108"/>
    <mergeCell ref="E104:AK104"/>
    <mergeCell ref="E105:AK105"/>
    <mergeCell ref="E106:AK106"/>
    <mergeCell ref="E107:AK107"/>
    <mergeCell ref="E108:AK108"/>
    <mergeCell ref="AI196:AK196"/>
    <mergeCell ref="E71:AK71"/>
    <mergeCell ref="E72:AK72"/>
    <mergeCell ref="C74:D78"/>
    <mergeCell ref="E74:AK74"/>
    <mergeCell ref="E75:AK75"/>
    <mergeCell ref="E76:AK76"/>
    <mergeCell ref="E77:AK77"/>
    <mergeCell ref="E187:K187"/>
    <mergeCell ref="L187:M187"/>
    <mergeCell ref="N187:O187"/>
    <mergeCell ref="P187:Q187"/>
    <mergeCell ref="R187:S187"/>
    <mergeCell ref="T187:U187"/>
    <mergeCell ref="V187:W187"/>
    <mergeCell ref="J192:K193"/>
    <mergeCell ref="J194:K194"/>
    <mergeCell ref="AN189:AW189"/>
    <mergeCell ref="E188:K188"/>
    <mergeCell ref="L188:M188"/>
    <mergeCell ref="N188:O188"/>
    <mergeCell ref="P188:Q188"/>
    <mergeCell ref="C185:D208"/>
    <mergeCell ref="AF194:AH195"/>
    <mergeCell ref="AI194:AK195"/>
    <mergeCell ref="AI197:AK198"/>
    <mergeCell ref="O192:W192"/>
    <mergeCell ref="R194:T196"/>
    <mergeCell ref="R197:T199"/>
    <mergeCell ref="R200:T202"/>
    <mergeCell ref="J202:K202"/>
    <mergeCell ref="J197:K197"/>
    <mergeCell ref="L207:N207"/>
    <mergeCell ref="L208:N208"/>
    <mergeCell ref="G198:I198"/>
    <mergeCell ref="G199:I199"/>
    <mergeCell ref="G200:I200"/>
    <mergeCell ref="G201:I201"/>
    <mergeCell ref="J203:K203"/>
    <mergeCell ref="R188:S188"/>
    <mergeCell ref="T188:U188"/>
    <mergeCell ref="G195:I195"/>
    <mergeCell ref="G196:I196"/>
    <mergeCell ref="G197:I197"/>
    <mergeCell ref="L192:N193"/>
    <mergeCell ref="G202:I202"/>
    <mergeCell ref="G203:I203"/>
    <mergeCell ref="G204:I204"/>
    <mergeCell ref="G205:I205"/>
    <mergeCell ref="G206:I206"/>
    <mergeCell ref="G207:I207"/>
    <mergeCell ref="X193:Z193"/>
    <mergeCell ref="G208:I208"/>
    <mergeCell ref="E192:F193"/>
    <mergeCell ref="AB188:AK188"/>
    <mergeCell ref="AB189:AK189"/>
    <mergeCell ref="C100:D103"/>
    <mergeCell ref="E100:AK100"/>
    <mergeCell ref="AA206:AK207"/>
    <mergeCell ref="AF197:AH198"/>
    <mergeCell ref="AA197:AE198"/>
    <mergeCell ref="AA199:AK200"/>
    <mergeCell ref="AA201:AE202"/>
    <mergeCell ref="AF201:AH202"/>
    <mergeCell ref="AI201:AK202"/>
    <mergeCell ref="AA203:AE203"/>
    <mergeCell ref="AJ203:AK203"/>
    <mergeCell ref="AA204:AE205"/>
    <mergeCell ref="X187:Y187"/>
    <mergeCell ref="J198:K198"/>
    <mergeCell ref="J195:K195"/>
    <mergeCell ref="J196:K196"/>
    <mergeCell ref="E194:F196"/>
    <mergeCell ref="E197:F199"/>
    <mergeCell ref="Z185:AA185"/>
    <mergeCell ref="Z186:AA186"/>
    <mergeCell ref="Z187:AA187"/>
    <mergeCell ref="Z188:AA188"/>
    <mergeCell ref="G194:I194"/>
    <mergeCell ref="AF204:AH205"/>
    <mergeCell ref="AI204:AK205"/>
    <mergeCell ref="L190:W191"/>
    <mergeCell ref="E190:K191"/>
    <mergeCell ref="AB185:AK185"/>
    <mergeCell ref="AB186:AK186"/>
    <mergeCell ref="AB187:AK187"/>
    <mergeCell ref="Z189:AA189"/>
    <mergeCell ref="X190:AK191"/>
    <mergeCell ref="AA192:AK193"/>
    <mergeCell ref="AA196:AE196"/>
    <mergeCell ref="V209:W209"/>
    <mergeCell ref="V210:W210"/>
    <mergeCell ref="AA194:AE195"/>
    <mergeCell ref="AA249:AD249"/>
    <mergeCell ref="K250:N250"/>
    <mergeCell ref="O250:Q250"/>
    <mergeCell ref="R250:T250"/>
    <mergeCell ref="U250:W250"/>
    <mergeCell ref="X250:Z250"/>
    <mergeCell ref="AA250:AB250"/>
    <mergeCell ref="AC250:AD250"/>
    <mergeCell ref="AB209:AK209"/>
    <mergeCell ref="AB210:AK210"/>
    <mergeCell ref="AB211:AK211"/>
    <mergeCell ref="AB212:AK212"/>
    <mergeCell ref="K248:O248"/>
    <mergeCell ref="V248:Z248"/>
    <mergeCell ref="P248:U248"/>
    <mergeCell ref="P211:Q211"/>
    <mergeCell ref="L194:N194"/>
    <mergeCell ref="L195:N195"/>
    <mergeCell ref="L196:N196"/>
    <mergeCell ref="L197:N197"/>
    <mergeCell ref="L198:N198"/>
    <mergeCell ref="L199:N199"/>
    <mergeCell ref="L200:N200"/>
    <mergeCell ref="L201:N201"/>
    <mergeCell ref="AA208:AK208"/>
    <mergeCell ref="C262:D270"/>
    <mergeCell ref="E262:F270"/>
    <mergeCell ref="E248:F261"/>
    <mergeCell ref="G248:H261"/>
    <mergeCell ref="G262:H270"/>
    <mergeCell ref="I262:J264"/>
    <mergeCell ref="I265:J265"/>
    <mergeCell ref="I266:J266"/>
    <mergeCell ref="I267:J267"/>
    <mergeCell ref="I268:J268"/>
    <mergeCell ref="I269:J269"/>
    <mergeCell ref="AA248:AD248"/>
    <mergeCell ref="V188:W188"/>
    <mergeCell ref="X188:Y188"/>
    <mergeCell ref="R211:S211"/>
    <mergeCell ref="T211:U211"/>
    <mergeCell ref="E212:K212"/>
    <mergeCell ref="L212:M212"/>
    <mergeCell ref="R212:S212"/>
    <mergeCell ref="T212:U212"/>
    <mergeCell ref="L209:M209"/>
    <mergeCell ref="K251:M251"/>
    <mergeCell ref="Z212:AA212"/>
    <mergeCell ref="X213:Y213"/>
    <mergeCell ref="Z213:AA213"/>
    <mergeCell ref="P212:Q212"/>
    <mergeCell ref="P213:Q213"/>
    <mergeCell ref="R215:S215"/>
    <mergeCell ref="T215:U215"/>
    <mergeCell ref="V215:W215"/>
    <mergeCell ref="X215:Y215"/>
    <mergeCell ref="Z215:AA215"/>
    <mergeCell ref="T209:U209"/>
    <mergeCell ref="E210:K210"/>
    <mergeCell ref="R213:S213"/>
    <mergeCell ref="T213:U213"/>
    <mergeCell ref="E211:K211"/>
    <mergeCell ref="L211:M211"/>
    <mergeCell ref="T263:Y263"/>
    <mergeCell ref="Z263:AE263"/>
    <mergeCell ref="Z264:AB264"/>
    <mergeCell ref="Z265:AB265"/>
    <mergeCell ref="Z266:AB266"/>
    <mergeCell ref="Z267:AB267"/>
    <mergeCell ref="Z268:AB268"/>
    <mergeCell ref="Z269:AB269"/>
    <mergeCell ref="AC264:AE264"/>
    <mergeCell ref="AC265:AE265"/>
    <mergeCell ref="AC266:AE266"/>
    <mergeCell ref="N216:O216"/>
    <mergeCell ref="P216:Q216"/>
    <mergeCell ref="R216:S216"/>
    <mergeCell ref="T216:U216"/>
    <mergeCell ref="V216:W216"/>
    <mergeCell ref="W224:Y225"/>
    <mergeCell ref="W226:Y227"/>
    <mergeCell ref="W228:Y229"/>
    <mergeCell ref="X216:Y216"/>
    <mergeCell ref="Z216:AA216"/>
    <mergeCell ref="X251:Y251"/>
    <mergeCell ref="C221:K221"/>
    <mergeCell ref="AA257:AB258"/>
    <mergeCell ref="AC257:AD258"/>
    <mergeCell ref="L258:N258"/>
    <mergeCell ref="AC269:AE269"/>
    <mergeCell ref="Z262:AE262"/>
    <mergeCell ref="P262:T262"/>
    <mergeCell ref="K249:N249"/>
    <mergeCell ref="C271:K271"/>
    <mergeCell ref="C34:I34"/>
    <mergeCell ref="J34:M34"/>
    <mergeCell ref="V34:W34"/>
    <mergeCell ref="X34:Y34"/>
    <mergeCell ref="Z34:AA34"/>
    <mergeCell ref="AB34:AC34"/>
    <mergeCell ref="AD34:AG34"/>
    <mergeCell ref="AH34:AI34"/>
    <mergeCell ref="AJ34:AK34"/>
    <mergeCell ref="N34:P34"/>
    <mergeCell ref="Q34:U34"/>
    <mergeCell ref="AE44:AI45"/>
    <mergeCell ref="AJ44:AK45"/>
    <mergeCell ref="AE46:AK50"/>
    <mergeCell ref="AC43:AD43"/>
    <mergeCell ref="C44:D44"/>
    <mergeCell ref="I261:AK261"/>
    <mergeCell ref="I270:AK270"/>
    <mergeCell ref="AE251:AK251"/>
    <mergeCell ref="AE252:AK252"/>
    <mergeCell ref="AE253:AK253"/>
    <mergeCell ref="AE254:AK254"/>
    <mergeCell ref="AE255:AK255"/>
    <mergeCell ref="AE256:AK256"/>
    <mergeCell ref="AF263:AK263"/>
    <mergeCell ref="C222:J223"/>
    <mergeCell ref="C209:D213"/>
    <mergeCell ref="K263:P263"/>
    <mergeCell ref="E44:F44"/>
    <mergeCell ref="G44:H44"/>
    <mergeCell ref="I44:J44"/>
    <mergeCell ref="K44:L44"/>
    <mergeCell ref="AE40:AI41"/>
    <mergeCell ref="AE42:AI43"/>
    <mergeCell ref="AJ40:AK41"/>
    <mergeCell ref="AJ42:AK43"/>
    <mergeCell ref="C42:D42"/>
    <mergeCell ref="E42:F42"/>
    <mergeCell ref="G42:H42"/>
    <mergeCell ref="I42:J42"/>
    <mergeCell ref="K42:L42"/>
    <mergeCell ref="M42:N42"/>
    <mergeCell ref="O42:P42"/>
    <mergeCell ref="Q42:R42"/>
    <mergeCell ref="S42:T42"/>
    <mergeCell ref="U42:V42"/>
    <mergeCell ref="W42:X42"/>
    <mergeCell ref="Y42:Z42"/>
    <mergeCell ref="AA42:AB42"/>
    <mergeCell ref="AC42:AD42"/>
    <mergeCell ref="C43:D43"/>
    <mergeCell ref="E43:F43"/>
    <mergeCell ref="G43:H43"/>
    <mergeCell ref="I43:J43"/>
    <mergeCell ref="K43:L43"/>
    <mergeCell ref="M43:N43"/>
    <mergeCell ref="O43:P43"/>
    <mergeCell ref="Q43:R43"/>
    <mergeCell ref="R209:S209"/>
    <mergeCell ref="U41:V41"/>
    <mergeCell ref="R29:S29"/>
    <mergeCell ref="X31:Y31"/>
    <mergeCell ref="M44:N44"/>
    <mergeCell ref="O44:P44"/>
    <mergeCell ref="Q44:R44"/>
    <mergeCell ref="S44:T44"/>
    <mergeCell ref="U44:V44"/>
    <mergeCell ref="W44:X44"/>
    <mergeCell ref="Y44:Z44"/>
    <mergeCell ref="AA44:AB44"/>
    <mergeCell ref="AC44:AD44"/>
    <mergeCell ref="AE257:AK257"/>
    <mergeCell ref="AE258:AK258"/>
    <mergeCell ref="AE259:AK259"/>
    <mergeCell ref="AE260:AK260"/>
    <mergeCell ref="AE248:AK250"/>
    <mergeCell ref="AB213:AK213"/>
    <mergeCell ref="N209:O209"/>
    <mergeCell ref="N210:O210"/>
    <mergeCell ref="N211:O211"/>
    <mergeCell ref="N212:O212"/>
    <mergeCell ref="N213:O213"/>
    <mergeCell ref="X209:Y209"/>
    <mergeCell ref="Z209:AA209"/>
    <mergeCell ref="X210:Y210"/>
    <mergeCell ref="Z210:AA210"/>
    <mergeCell ref="X211:Y211"/>
    <mergeCell ref="Z211:AA211"/>
    <mergeCell ref="X212:Y212"/>
    <mergeCell ref="P209:Q209"/>
    <mergeCell ref="P210:Q210"/>
    <mergeCell ref="K268:M268"/>
    <mergeCell ref="K269:M269"/>
    <mergeCell ref="N264:P264"/>
    <mergeCell ref="N265:P265"/>
    <mergeCell ref="N266:P266"/>
    <mergeCell ref="N267:P267"/>
    <mergeCell ref="N268:P268"/>
    <mergeCell ref="N269:P269"/>
    <mergeCell ref="AF265:AH265"/>
    <mergeCell ref="AF266:AH266"/>
    <mergeCell ref="AF267:AH267"/>
    <mergeCell ref="AF268:AH268"/>
    <mergeCell ref="AF269:AH269"/>
    <mergeCell ref="AI264:AK264"/>
    <mergeCell ref="AI265:AK265"/>
    <mergeCell ref="AI266:AK266"/>
    <mergeCell ref="AI267:AK267"/>
    <mergeCell ref="Q265:S265"/>
    <mergeCell ref="Q266:S266"/>
    <mergeCell ref="Q267:S267"/>
    <mergeCell ref="Q268:S268"/>
    <mergeCell ref="T268:V268"/>
    <mergeCell ref="T269:V269"/>
    <mergeCell ref="W264:Y264"/>
    <mergeCell ref="W265:Y265"/>
    <mergeCell ref="W266:Y266"/>
    <mergeCell ref="W267:Y267"/>
    <mergeCell ref="W268:Y268"/>
    <mergeCell ref="W269:Y269"/>
    <mergeCell ref="AF264:AH264"/>
    <mergeCell ref="AC267:AE267"/>
    <mergeCell ref="AC268:AE268"/>
    <mergeCell ref="X272:AB272"/>
    <mergeCell ref="AF262:AK262"/>
    <mergeCell ref="X273:AB280"/>
    <mergeCell ref="AC272:AK272"/>
    <mergeCell ref="U262:Y262"/>
    <mergeCell ref="K262:O262"/>
    <mergeCell ref="AC273:AK273"/>
    <mergeCell ref="AC274:AK274"/>
    <mergeCell ref="AC275:AK275"/>
    <mergeCell ref="AC276:AK276"/>
    <mergeCell ref="AC277:AK277"/>
    <mergeCell ref="AC278:AK278"/>
    <mergeCell ref="AC279:AK279"/>
    <mergeCell ref="AC280:AK280"/>
    <mergeCell ref="S274:W274"/>
    <mergeCell ref="S275:W275"/>
    <mergeCell ref="G272:L272"/>
    <mergeCell ref="G273:L273"/>
    <mergeCell ref="G274:L274"/>
    <mergeCell ref="G275:L275"/>
    <mergeCell ref="G276:L276"/>
    <mergeCell ref="G277:L277"/>
    <mergeCell ref="G278:L278"/>
    <mergeCell ref="G279:L279"/>
    <mergeCell ref="G280:L280"/>
    <mergeCell ref="M272:R272"/>
    <mergeCell ref="AI268:AK268"/>
    <mergeCell ref="AI269:AK269"/>
    <mergeCell ref="K264:M264"/>
    <mergeCell ref="K265:M265"/>
    <mergeCell ref="K266:M266"/>
    <mergeCell ref="K267:M267"/>
    <mergeCell ref="M275:R275"/>
    <mergeCell ref="M276:R276"/>
    <mergeCell ref="M277:R277"/>
    <mergeCell ref="S276:W276"/>
    <mergeCell ref="S277:W277"/>
    <mergeCell ref="S278:W278"/>
    <mergeCell ref="S279:W279"/>
    <mergeCell ref="S280:W280"/>
    <mergeCell ref="M278:R278"/>
    <mergeCell ref="M279:R279"/>
    <mergeCell ref="M280:R280"/>
    <mergeCell ref="N283:N285"/>
    <mergeCell ref="E292:F307"/>
    <mergeCell ref="O283:Q285"/>
    <mergeCell ref="O286:Q291"/>
    <mergeCell ref="O292:Q292"/>
    <mergeCell ref="O293:Q293"/>
    <mergeCell ref="O294:Q294"/>
    <mergeCell ref="R283:R285"/>
    <mergeCell ref="V283:V286"/>
    <mergeCell ref="G292:G296"/>
    <mergeCell ref="H292:J296"/>
    <mergeCell ref="K292:M292"/>
    <mergeCell ref="K293:M293"/>
    <mergeCell ref="K294:M294"/>
    <mergeCell ref="K301:M301"/>
    <mergeCell ref="K295:M295"/>
    <mergeCell ref="K296:M296"/>
    <mergeCell ref="O295:Q295"/>
    <mergeCell ref="N296:Q296"/>
    <mergeCell ref="O297:Q297"/>
    <mergeCell ref="O298:Q298"/>
    <mergeCell ref="N306:Q306"/>
    <mergeCell ref="O302:Q302"/>
    <mergeCell ref="O303:Q303"/>
    <mergeCell ref="O304:Q304"/>
    <mergeCell ref="O305:Q305"/>
    <mergeCell ref="V306:Y306"/>
    <mergeCell ref="Z306:AC306"/>
    <mergeCell ref="AD306:AG306"/>
    <mergeCell ref="AH306:AK306"/>
    <mergeCell ref="W300:Y300"/>
    <mergeCell ref="S305:U305"/>
    <mergeCell ref="R306:U306"/>
    <mergeCell ref="C273:D273"/>
    <mergeCell ref="C274:D274"/>
    <mergeCell ref="C275:D275"/>
    <mergeCell ref="C276:D276"/>
    <mergeCell ref="C277:D277"/>
    <mergeCell ref="C278:D278"/>
    <mergeCell ref="C279:D279"/>
    <mergeCell ref="C280:D280"/>
    <mergeCell ref="E273:F273"/>
    <mergeCell ref="E274:F274"/>
    <mergeCell ref="E275:F275"/>
    <mergeCell ref="E276:F276"/>
    <mergeCell ref="E277:F277"/>
    <mergeCell ref="E278:F278"/>
    <mergeCell ref="E279:F279"/>
    <mergeCell ref="E280:F280"/>
    <mergeCell ref="S289:U291"/>
    <mergeCell ref="S286:U288"/>
    <mergeCell ref="M273:R273"/>
    <mergeCell ref="M274:R274"/>
    <mergeCell ref="AE297:AG297"/>
    <mergeCell ref="AI297:AK297"/>
    <mergeCell ref="W298:Y298"/>
    <mergeCell ref="AA298:AC298"/>
    <mergeCell ref="AE298:AG298"/>
    <mergeCell ref="AI298:AK298"/>
    <mergeCell ref="W299:Y299"/>
    <mergeCell ref="AA299:AC299"/>
    <mergeCell ref="AE299:AG299"/>
    <mergeCell ref="AI299:AK299"/>
    <mergeCell ref="AE292:AG292"/>
    <mergeCell ref="AI292:AK292"/>
    <mergeCell ref="W293:Y293"/>
    <mergeCell ref="AA293:AC293"/>
    <mergeCell ref="AE293:AG293"/>
    <mergeCell ref="AI293:AK293"/>
    <mergeCell ref="W294:Y294"/>
    <mergeCell ref="AA294:AC294"/>
    <mergeCell ref="AE294:AG294"/>
    <mergeCell ref="AI294:AK294"/>
    <mergeCell ref="W295:Y295"/>
    <mergeCell ref="AA295:AC295"/>
    <mergeCell ref="AE295:AG295"/>
    <mergeCell ref="AI295:AK295"/>
    <mergeCell ref="V296:Y296"/>
    <mergeCell ref="Z296:AC296"/>
    <mergeCell ref="AD296:AG296"/>
    <mergeCell ref="AH296:AK296"/>
    <mergeCell ref="Z283:Z284"/>
    <mergeCell ref="AD283:AD285"/>
    <mergeCell ref="N307:Y307"/>
    <mergeCell ref="Z307:AK307"/>
    <mergeCell ref="C308:D323"/>
    <mergeCell ref="E308:F323"/>
    <mergeCell ref="G308:G312"/>
    <mergeCell ref="H308:J312"/>
    <mergeCell ref="K308:M308"/>
    <mergeCell ref="O308:Q308"/>
    <mergeCell ref="S308:U308"/>
    <mergeCell ref="W308:Y308"/>
    <mergeCell ref="AA308:AC308"/>
    <mergeCell ref="AE308:AG308"/>
    <mergeCell ref="AI308:AK308"/>
    <mergeCell ref="K309:M309"/>
    <mergeCell ref="O309:Q309"/>
    <mergeCell ref="S309:U309"/>
    <mergeCell ref="W309:Y309"/>
    <mergeCell ref="AA309:AC309"/>
    <mergeCell ref="AE309:AG309"/>
    <mergeCell ref="AI309:AK309"/>
    <mergeCell ref="K310:M310"/>
    <mergeCell ref="O310:Q310"/>
    <mergeCell ref="S310:U310"/>
    <mergeCell ref="W310:Y310"/>
    <mergeCell ref="AA310:AC310"/>
    <mergeCell ref="AE310:AG310"/>
    <mergeCell ref="AI310:AK310"/>
    <mergeCell ref="K311:M311"/>
    <mergeCell ref="O311:Q311"/>
    <mergeCell ref="S311:U311"/>
    <mergeCell ref="W311:Y311"/>
    <mergeCell ref="C292:D307"/>
    <mergeCell ref="AA311:AC311"/>
    <mergeCell ref="AE311:AG311"/>
    <mergeCell ref="AI311:AK311"/>
    <mergeCell ref="K312:M312"/>
    <mergeCell ref="N312:Q312"/>
    <mergeCell ref="R312:U312"/>
    <mergeCell ref="V312:Y312"/>
    <mergeCell ref="Z312:AC312"/>
    <mergeCell ref="AD312:AG312"/>
    <mergeCell ref="AH312:AK312"/>
    <mergeCell ref="G313:G317"/>
    <mergeCell ref="H313:J317"/>
    <mergeCell ref="K313:M313"/>
    <mergeCell ref="O313:Q313"/>
    <mergeCell ref="S313:U313"/>
    <mergeCell ref="W313:Y313"/>
    <mergeCell ref="AA313:AC313"/>
    <mergeCell ref="AE313:AG313"/>
    <mergeCell ref="AI313:AK313"/>
    <mergeCell ref="K314:M314"/>
    <mergeCell ref="O314:Q314"/>
    <mergeCell ref="S314:U314"/>
    <mergeCell ref="W314:Y314"/>
    <mergeCell ref="AA314:AC314"/>
    <mergeCell ref="AE314:AG314"/>
    <mergeCell ref="AI314:AK314"/>
    <mergeCell ref="K315:M315"/>
    <mergeCell ref="O315:Q315"/>
    <mergeCell ref="S315:U315"/>
    <mergeCell ref="W315:Y315"/>
    <mergeCell ref="AA315:AC315"/>
    <mergeCell ref="AE315:AG315"/>
    <mergeCell ref="AI315:AK315"/>
    <mergeCell ref="K316:M316"/>
    <mergeCell ref="O316:Q316"/>
    <mergeCell ref="S316:U316"/>
    <mergeCell ref="W316:Y316"/>
    <mergeCell ref="AA316:AC316"/>
    <mergeCell ref="AE316:AG316"/>
    <mergeCell ref="AI316:AK316"/>
    <mergeCell ref="K317:M317"/>
    <mergeCell ref="N317:Q317"/>
    <mergeCell ref="R317:U317"/>
    <mergeCell ref="V317:Y317"/>
    <mergeCell ref="Z317:AC317"/>
    <mergeCell ref="AD317:AG317"/>
    <mergeCell ref="AH317:AK317"/>
    <mergeCell ref="G318:G322"/>
    <mergeCell ref="H318:J322"/>
    <mergeCell ref="K318:M318"/>
    <mergeCell ref="O318:Q318"/>
    <mergeCell ref="S318:U318"/>
    <mergeCell ref="W318:Y318"/>
    <mergeCell ref="AA318:AC318"/>
    <mergeCell ref="AE318:AG318"/>
    <mergeCell ref="AI318:AK318"/>
    <mergeCell ref="K319:M319"/>
    <mergeCell ref="O319:Q319"/>
    <mergeCell ref="S319:U319"/>
    <mergeCell ref="W319:Y319"/>
    <mergeCell ref="AA319:AC319"/>
    <mergeCell ref="AE319:AG319"/>
    <mergeCell ref="AI319:AK319"/>
    <mergeCell ref="K320:M320"/>
    <mergeCell ref="O320:Q320"/>
    <mergeCell ref="S320:U320"/>
    <mergeCell ref="W320:Y320"/>
    <mergeCell ref="AA320:AC320"/>
    <mergeCell ref="AE320:AG320"/>
    <mergeCell ref="AI320:AK320"/>
    <mergeCell ref="K321:M321"/>
    <mergeCell ref="O321:Q321"/>
    <mergeCell ref="S321:U321"/>
    <mergeCell ref="W321:Y321"/>
    <mergeCell ref="AA321:AC321"/>
    <mergeCell ref="AE321:AG321"/>
    <mergeCell ref="AI321:AK321"/>
    <mergeCell ref="K322:M322"/>
    <mergeCell ref="N322:Q322"/>
    <mergeCell ref="R322:U322"/>
    <mergeCell ref="V322:Y322"/>
    <mergeCell ref="Z322:AC322"/>
    <mergeCell ref="AD322:AG322"/>
    <mergeCell ref="AH322:AK322"/>
    <mergeCell ref="G323:M323"/>
    <mergeCell ref="N323:Y323"/>
    <mergeCell ref="Z323:AK323"/>
    <mergeCell ref="C324:D339"/>
    <mergeCell ref="E324:F339"/>
    <mergeCell ref="G324:G328"/>
    <mergeCell ref="H324:J328"/>
    <mergeCell ref="K324:M324"/>
    <mergeCell ref="O324:Q324"/>
    <mergeCell ref="S324:U324"/>
    <mergeCell ref="W324:Y324"/>
    <mergeCell ref="AA324:AC324"/>
    <mergeCell ref="AE324:AG324"/>
    <mergeCell ref="AI324:AK324"/>
    <mergeCell ref="K325:M325"/>
    <mergeCell ref="O325:Q325"/>
    <mergeCell ref="S325:U325"/>
    <mergeCell ref="W325:Y325"/>
    <mergeCell ref="AA325:AC325"/>
    <mergeCell ref="AE325:AG325"/>
    <mergeCell ref="AI325:AK325"/>
    <mergeCell ref="K326:M326"/>
    <mergeCell ref="O326:Q326"/>
    <mergeCell ref="S326:U326"/>
    <mergeCell ref="W326:Y326"/>
    <mergeCell ref="AA326:AC326"/>
    <mergeCell ref="AE326:AG326"/>
    <mergeCell ref="AI326:AK326"/>
    <mergeCell ref="K327:M327"/>
    <mergeCell ref="O327:Q327"/>
    <mergeCell ref="S327:U327"/>
    <mergeCell ref="W327:Y327"/>
    <mergeCell ref="AA327:AC327"/>
    <mergeCell ref="AE327:AG327"/>
    <mergeCell ref="AI327:AK327"/>
    <mergeCell ref="K328:M328"/>
    <mergeCell ref="N328:Q328"/>
    <mergeCell ref="R328:U328"/>
    <mergeCell ref="V328:Y328"/>
    <mergeCell ref="Z328:AC328"/>
    <mergeCell ref="AD328:AG328"/>
    <mergeCell ref="AH328:AK328"/>
    <mergeCell ref="G329:G333"/>
    <mergeCell ref="H329:J333"/>
    <mergeCell ref="K329:M329"/>
    <mergeCell ref="O329:Q329"/>
    <mergeCell ref="S329:U329"/>
    <mergeCell ref="W329:Y329"/>
    <mergeCell ref="AA329:AC329"/>
    <mergeCell ref="AE329:AG329"/>
    <mergeCell ref="AI329:AK329"/>
    <mergeCell ref="K330:M330"/>
    <mergeCell ref="O330:Q330"/>
    <mergeCell ref="S330:U330"/>
    <mergeCell ref="W330:Y330"/>
    <mergeCell ref="AA330:AC330"/>
    <mergeCell ref="AE330:AG330"/>
    <mergeCell ref="AI330:AK330"/>
    <mergeCell ref="K331:M331"/>
    <mergeCell ref="O331:Q331"/>
    <mergeCell ref="S331:U331"/>
    <mergeCell ref="W331:Y331"/>
    <mergeCell ref="AA331:AC331"/>
    <mergeCell ref="AE331:AG331"/>
    <mergeCell ref="AI331:AK331"/>
    <mergeCell ref="K332:M332"/>
    <mergeCell ref="O332:Q332"/>
    <mergeCell ref="S332:U332"/>
    <mergeCell ref="W332:Y332"/>
    <mergeCell ref="AA332:AC332"/>
    <mergeCell ref="AE332:AG332"/>
    <mergeCell ref="AI332:AK332"/>
    <mergeCell ref="K333:M333"/>
    <mergeCell ref="N333:Q333"/>
    <mergeCell ref="R333:U333"/>
    <mergeCell ref="V333:Y333"/>
    <mergeCell ref="Z333:AC333"/>
    <mergeCell ref="AD333:AG333"/>
    <mergeCell ref="AH333:AK333"/>
    <mergeCell ref="G334:G338"/>
    <mergeCell ref="H334:J338"/>
    <mergeCell ref="K334:M334"/>
    <mergeCell ref="O334:Q334"/>
    <mergeCell ref="S334:U334"/>
    <mergeCell ref="W334:Y334"/>
    <mergeCell ref="AA334:AC334"/>
    <mergeCell ref="AE334:AG334"/>
    <mergeCell ref="AI334:AK334"/>
    <mergeCell ref="K335:M335"/>
    <mergeCell ref="O335:Q335"/>
    <mergeCell ref="S335:U335"/>
    <mergeCell ref="W335:Y335"/>
    <mergeCell ref="AA335:AC335"/>
    <mergeCell ref="AE335:AG335"/>
    <mergeCell ref="AI335:AK335"/>
    <mergeCell ref="K336:M336"/>
    <mergeCell ref="O336:Q336"/>
    <mergeCell ref="S336:U336"/>
    <mergeCell ref="W336:Y336"/>
    <mergeCell ref="AA336:AC336"/>
    <mergeCell ref="AE336:AG336"/>
    <mergeCell ref="AI336:AK336"/>
    <mergeCell ref="K337:M337"/>
    <mergeCell ref="O337:Q337"/>
    <mergeCell ref="S337:U337"/>
    <mergeCell ref="W337:Y337"/>
    <mergeCell ref="AA337:AC337"/>
    <mergeCell ref="AE337:AG337"/>
    <mergeCell ref="AI337:AK337"/>
    <mergeCell ref="K338:M338"/>
    <mergeCell ref="N338:Q338"/>
    <mergeCell ref="R338:U338"/>
    <mergeCell ref="V338:Y338"/>
    <mergeCell ref="Z338:AC338"/>
    <mergeCell ref="AD338:AG338"/>
    <mergeCell ref="AH338:AK338"/>
    <mergeCell ref="G339:M339"/>
    <mergeCell ref="N339:Y339"/>
    <mergeCell ref="Z339:AK339"/>
    <mergeCell ref="C340:D355"/>
    <mergeCell ref="E340:F355"/>
    <mergeCell ref="G340:G344"/>
    <mergeCell ref="H340:J344"/>
    <mergeCell ref="K340:M340"/>
    <mergeCell ref="O340:Q340"/>
    <mergeCell ref="S340:U340"/>
    <mergeCell ref="W340:Y340"/>
    <mergeCell ref="AA340:AC340"/>
    <mergeCell ref="AE340:AG340"/>
    <mergeCell ref="AI340:AK340"/>
    <mergeCell ref="K341:M341"/>
    <mergeCell ref="O341:Q341"/>
    <mergeCell ref="S341:U341"/>
    <mergeCell ref="W341:Y341"/>
    <mergeCell ref="AA341:AC341"/>
    <mergeCell ref="AE341:AG341"/>
    <mergeCell ref="AI341:AK341"/>
    <mergeCell ref="K342:M342"/>
    <mergeCell ref="O342:Q342"/>
    <mergeCell ref="S342:U342"/>
    <mergeCell ref="W342:Y342"/>
    <mergeCell ref="AA342:AC342"/>
    <mergeCell ref="AE342:AG342"/>
    <mergeCell ref="AI342:AK342"/>
    <mergeCell ref="K343:M343"/>
    <mergeCell ref="O343:Q343"/>
    <mergeCell ref="S343:U343"/>
    <mergeCell ref="W343:Y343"/>
    <mergeCell ref="AA343:AC343"/>
    <mergeCell ref="AE343:AG343"/>
    <mergeCell ref="AI343:AK343"/>
    <mergeCell ref="K344:M344"/>
    <mergeCell ref="N344:Q344"/>
    <mergeCell ref="R344:U344"/>
    <mergeCell ref="V344:Y344"/>
    <mergeCell ref="Z344:AC344"/>
    <mergeCell ref="AD344:AG344"/>
    <mergeCell ref="AH344:AK344"/>
    <mergeCell ref="G345:G349"/>
    <mergeCell ref="H345:J349"/>
    <mergeCell ref="K345:M345"/>
    <mergeCell ref="O345:Q345"/>
    <mergeCell ref="S345:U345"/>
    <mergeCell ref="W345:Y345"/>
    <mergeCell ref="AA345:AC345"/>
    <mergeCell ref="AE345:AG345"/>
    <mergeCell ref="AI345:AK345"/>
    <mergeCell ref="K346:M346"/>
    <mergeCell ref="O346:Q346"/>
    <mergeCell ref="S346:U346"/>
    <mergeCell ref="W346:Y346"/>
    <mergeCell ref="AA346:AC346"/>
    <mergeCell ref="AE346:AG346"/>
    <mergeCell ref="AI346:AK346"/>
    <mergeCell ref="K347:M347"/>
    <mergeCell ref="O347:Q347"/>
    <mergeCell ref="S347:U347"/>
    <mergeCell ref="W347:Y347"/>
    <mergeCell ref="AA347:AC347"/>
    <mergeCell ref="AE347:AG347"/>
    <mergeCell ref="AI347:AK347"/>
    <mergeCell ref="K348:M348"/>
    <mergeCell ref="O348:Q348"/>
    <mergeCell ref="S348:U348"/>
    <mergeCell ref="W348:Y348"/>
    <mergeCell ref="AA348:AC348"/>
    <mergeCell ref="AE348:AG348"/>
    <mergeCell ref="AI348:AK348"/>
    <mergeCell ref="K349:M349"/>
    <mergeCell ref="N349:Q349"/>
    <mergeCell ref="R349:U349"/>
    <mergeCell ref="V349:Y349"/>
    <mergeCell ref="Z349:AC349"/>
    <mergeCell ref="AD349:AG349"/>
    <mergeCell ref="AH349:AK349"/>
    <mergeCell ref="G350:G354"/>
    <mergeCell ref="H350:J354"/>
    <mergeCell ref="K350:M350"/>
    <mergeCell ref="O350:Q350"/>
    <mergeCell ref="S350:U350"/>
    <mergeCell ref="W350:Y350"/>
    <mergeCell ref="AA350:AC350"/>
    <mergeCell ref="AE350:AG350"/>
    <mergeCell ref="AI350:AK350"/>
    <mergeCell ref="K351:M351"/>
    <mergeCell ref="O351:Q351"/>
    <mergeCell ref="S351:U351"/>
    <mergeCell ref="W351:Y351"/>
    <mergeCell ref="AA351:AC351"/>
    <mergeCell ref="AE351:AG351"/>
    <mergeCell ref="AI351:AK351"/>
    <mergeCell ref="K352:M352"/>
    <mergeCell ref="O352:Q352"/>
    <mergeCell ref="S352:U352"/>
    <mergeCell ref="W352:Y352"/>
    <mergeCell ref="AA352:AC352"/>
    <mergeCell ref="AE352:AG352"/>
    <mergeCell ref="AI352:AK352"/>
    <mergeCell ref="K353:M353"/>
    <mergeCell ref="O353:Q353"/>
    <mergeCell ref="S353:U353"/>
    <mergeCell ref="W353:Y353"/>
    <mergeCell ref="AA353:AC353"/>
    <mergeCell ref="AE353:AG353"/>
    <mergeCell ref="AI353:AK353"/>
    <mergeCell ref="K354:M354"/>
    <mergeCell ref="N354:Q354"/>
    <mergeCell ref="R354:U354"/>
    <mergeCell ref="V354:Y354"/>
    <mergeCell ref="Z354:AC354"/>
    <mergeCell ref="AD354:AG354"/>
    <mergeCell ref="AH354:AK354"/>
    <mergeCell ref="G355:M355"/>
    <mergeCell ref="N355:Y355"/>
    <mergeCell ref="Z355:AK355"/>
    <mergeCell ref="C356:D371"/>
    <mergeCell ref="E356:F371"/>
    <mergeCell ref="G356:G360"/>
    <mergeCell ref="H356:J360"/>
    <mergeCell ref="K356:M356"/>
    <mergeCell ref="O356:Q356"/>
    <mergeCell ref="S356:U356"/>
    <mergeCell ref="W356:Y356"/>
    <mergeCell ref="AA356:AC356"/>
    <mergeCell ref="AE356:AG356"/>
    <mergeCell ref="AI356:AK356"/>
    <mergeCell ref="K357:M357"/>
    <mergeCell ref="O357:Q357"/>
    <mergeCell ref="S357:U357"/>
    <mergeCell ref="W357:Y357"/>
    <mergeCell ref="AA357:AC357"/>
    <mergeCell ref="AE357:AG357"/>
    <mergeCell ref="AI357:AK357"/>
    <mergeCell ref="K358:M358"/>
    <mergeCell ref="O358:Q358"/>
    <mergeCell ref="S358:U358"/>
    <mergeCell ref="W358:Y358"/>
    <mergeCell ref="AA358:AC358"/>
    <mergeCell ref="AE358:AG358"/>
    <mergeCell ref="AI358:AK358"/>
    <mergeCell ref="K359:M359"/>
    <mergeCell ref="O359:Q359"/>
    <mergeCell ref="S359:U359"/>
    <mergeCell ref="W359:Y359"/>
    <mergeCell ref="AA359:AC359"/>
    <mergeCell ref="AE359:AG359"/>
    <mergeCell ref="AI359:AK359"/>
    <mergeCell ref="K360:M360"/>
    <mergeCell ref="N360:Q360"/>
    <mergeCell ref="R360:U360"/>
    <mergeCell ref="V360:Y360"/>
    <mergeCell ref="Z360:AC360"/>
    <mergeCell ref="AD360:AG360"/>
    <mergeCell ref="AH360:AK360"/>
    <mergeCell ref="G361:G365"/>
    <mergeCell ref="H361:J365"/>
    <mergeCell ref="K361:M361"/>
    <mergeCell ref="O361:Q361"/>
    <mergeCell ref="S361:U361"/>
    <mergeCell ref="W361:Y361"/>
    <mergeCell ref="AA361:AC361"/>
    <mergeCell ref="AE361:AG361"/>
    <mergeCell ref="AI361:AK361"/>
    <mergeCell ref="K362:M362"/>
    <mergeCell ref="O362:Q362"/>
    <mergeCell ref="S362:U362"/>
    <mergeCell ref="W362:Y362"/>
    <mergeCell ref="AA362:AC362"/>
    <mergeCell ref="AE362:AG362"/>
    <mergeCell ref="AI362:AK362"/>
    <mergeCell ref="K363:M363"/>
    <mergeCell ref="O363:Q363"/>
    <mergeCell ref="S363:U363"/>
    <mergeCell ref="W363:Y363"/>
    <mergeCell ref="AA363:AC363"/>
    <mergeCell ref="AE363:AG363"/>
    <mergeCell ref="AI363:AK363"/>
    <mergeCell ref="K364:M364"/>
    <mergeCell ref="O364:Q364"/>
    <mergeCell ref="S364:U364"/>
    <mergeCell ref="W364:Y364"/>
    <mergeCell ref="AA364:AC364"/>
    <mergeCell ref="AE364:AG364"/>
    <mergeCell ref="AI364:AK364"/>
    <mergeCell ref="K365:M365"/>
    <mergeCell ref="N365:Q365"/>
    <mergeCell ref="R365:U365"/>
    <mergeCell ref="V365:Y365"/>
    <mergeCell ref="Z365:AC365"/>
    <mergeCell ref="AD365:AG365"/>
    <mergeCell ref="AH365:AK365"/>
    <mergeCell ref="G366:G370"/>
    <mergeCell ref="H366:J370"/>
    <mergeCell ref="K366:M366"/>
    <mergeCell ref="O366:Q366"/>
    <mergeCell ref="S366:U366"/>
    <mergeCell ref="W366:Y366"/>
    <mergeCell ref="AA366:AC366"/>
    <mergeCell ref="AE366:AG366"/>
    <mergeCell ref="AI366:AK366"/>
    <mergeCell ref="K367:M367"/>
    <mergeCell ref="O367:Q367"/>
    <mergeCell ref="S367:U367"/>
    <mergeCell ref="W367:Y367"/>
    <mergeCell ref="AA367:AC367"/>
    <mergeCell ref="AE367:AG367"/>
    <mergeCell ref="AI367:AK367"/>
    <mergeCell ref="K368:M368"/>
    <mergeCell ref="O368:Q368"/>
    <mergeCell ref="S368:U368"/>
    <mergeCell ref="W368:Y368"/>
    <mergeCell ref="AA368:AC368"/>
    <mergeCell ref="AE368:AG368"/>
    <mergeCell ref="AI368:AK368"/>
    <mergeCell ref="K369:M369"/>
    <mergeCell ref="O369:Q369"/>
    <mergeCell ref="S369:U369"/>
    <mergeCell ref="W369:Y369"/>
    <mergeCell ref="AA369:AC369"/>
    <mergeCell ref="AE369:AG369"/>
    <mergeCell ref="AI369:AK369"/>
    <mergeCell ref="K370:M370"/>
    <mergeCell ref="N370:Q370"/>
    <mergeCell ref="R370:U370"/>
    <mergeCell ref="V370:Y370"/>
    <mergeCell ref="Z370:AC370"/>
    <mergeCell ref="AD370:AG370"/>
    <mergeCell ref="AH370:AK370"/>
    <mergeCell ref="G371:M371"/>
    <mergeCell ref="N371:Y371"/>
    <mergeCell ref="Z371:AK371"/>
    <mergeCell ref="C372:D387"/>
    <mergeCell ref="E372:F387"/>
    <mergeCell ref="G372:G376"/>
    <mergeCell ref="H372:J376"/>
    <mergeCell ref="K372:M372"/>
    <mergeCell ref="O372:Q372"/>
    <mergeCell ref="S372:U372"/>
    <mergeCell ref="W372:Y372"/>
    <mergeCell ref="AA372:AC372"/>
    <mergeCell ref="AE372:AG372"/>
    <mergeCell ref="AI372:AK372"/>
    <mergeCell ref="K373:M373"/>
    <mergeCell ref="O373:Q373"/>
    <mergeCell ref="S373:U373"/>
    <mergeCell ref="W373:Y373"/>
    <mergeCell ref="AA373:AC373"/>
    <mergeCell ref="AE373:AG373"/>
    <mergeCell ref="AI373:AK373"/>
    <mergeCell ref="K374:M374"/>
    <mergeCell ref="O374:Q374"/>
    <mergeCell ref="S374:U374"/>
    <mergeCell ref="W374:Y374"/>
    <mergeCell ref="AA374:AC374"/>
    <mergeCell ref="AE374:AG374"/>
    <mergeCell ref="AI374:AK374"/>
    <mergeCell ref="K375:M375"/>
    <mergeCell ref="O375:Q375"/>
    <mergeCell ref="S375:U375"/>
    <mergeCell ref="W375:Y375"/>
    <mergeCell ref="AA375:AC375"/>
    <mergeCell ref="AE375:AG375"/>
    <mergeCell ref="AI375:AK375"/>
    <mergeCell ref="K376:M376"/>
    <mergeCell ref="N376:Q376"/>
    <mergeCell ref="R376:U376"/>
    <mergeCell ref="V376:Y376"/>
    <mergeCell ref="Z376:AC376"/>
    <mergeCell ref="AD376:AG376"/>
    <mergeCell ref="AH376:AK376"/>
    <mergeCell ref="G377:G381"/>
    <mergeCell ref="H377:J381"/>
    <mergeCell ref="K377:M377"/>
    <mergeCell ref="O377:Q377"/>
    <mergeCell ref="S377:U377"/>
    <mergeCell ref="W377:Y377"/>
    <mergeCell ref="AA377:AC377"/>
    <mergeCell ref="AE377:AG377"/>
    <mergeCell ref="AI377:AK377"/>
    <mergeCell ref="K378:M378"/>
    <mergeCell ref="O378:Q378"/>
    <mergeCell ref="S378:U378"/>
    <mergeCell ref="W378:Y378"/>
    <mergeCell ref="AA378:AC378"/>
    <mergeCell ref="AE378:AG378"/>
    <mergeCell ref="AI378:AK378"/>
    <mergeCell ref="K379:M379"/>
    <mergeCell ref="O379:Q379"/>
    <mergeCell ref="S379:U379"/>
    <mergeCell ref="W379:Y379"/>
    <mergeCell ref="AA379:AC379"/>
    <mergeCell ref="AE379:AG379"/>
    <mergeCell ref="AI379:AK379"/>
    <mergeCell ref="K380:M380"/>
    <mergeCell ref="O380:Q380"/>
    <mergeCell ref="S380:U380"/>
    <mergeCell ref="W380:Y380"/>
    <mergeCell ref="AA380:AC380"/>
    <mergeCell ref="AE380:AG380"/>
    <mergeCell ref="AI380:AK380"/>
    <mergeCell ref="K381:M381"/>
    <mergeCell ref="N381:Q381"/>
    <mergeCell ref="R381:U381"/>
    <mergeCell ref="V381:Y381"/>
    <mergeCell ref="Z381:AC381"/>
    <mergeCell ref="AD381:AG381"/>
    <mergeCell ref="AH381:AK381"/>
    <mergeCell ref="G382:G386"/>
    <mergeCell ref="H382:J386"/>
    <mergeCell ref="K382:M382"/>
    <mergeCell ref="O382:Q382"/>
    <mergeCell ref="S382:U382"/>
    <mergeCell ref="W382:Y382"/>
    <mergeCell ref="AA382:AC382"/>
    <mergeCell ref="AE382:AG382"/>
    <mergeCell ref="AI382:AK382"/>
    <mergeCell ref="K383:M383"/>
    <mergeCell ref="O383:Q383"/>
    <mergeCell ref="S383:U383"/>
    <mergeCell ref="W383:Y383"/>
    <mergeCell ref="AA383:AC383"/>
    <mergeCell ref="AE383:AG383"/>
    <mergeCell ref="AI383:AK383"/>
    <mergeCell ref="K384:M384"/>
    <mergeCell ref="O384:Q384"/>
    <mergeCell ref="S384:U384"/>
    <mergeCell ref="W384:Y384"/>
    <mergeCell ref="AA384:AC384"/>
    <mergeCell ref="AE384:AG384"/>
    <mergeCell ref="AI384:AK384"/>
    <mergeCell ref="K385:M385"/>
    <mergeCell ref="O385:Q385"/>
    <mergeCell ref="S385:U385"/>
    <mergeCell ref="W385:Y385"/>
    <mergeCell ref="AA385:AC385"/>
    <mergeCell ref="AE385:AG385"/>
    <mergeCell ref="AI385:AK385"/>
    <mergeCell ref="K386:M386"/>
    <mergeCell ref="N386:Q386"/>
    <mergeCell ref="R386:U386"/>
    <mergeCell ref="V386:Y386"/>
    <mergeCell ref="Z386:AC386"/>
    <mergeCell ref="AD386:AG386"/>
    <mergeCell ref="AH386:AK386"/>
    <mergeCell ref="G387:M387"/>
    <mergeCell ref="N387:Y387"/>
    <mergeCell ref="Z387:AK387"/>
    <mergeCell ref="C388:D403"/>
    <mergeCell ref="E388:F403"/>
    <mergeCell ref="G388:G392"/>
    <mergeCell ref="H388:J392"/>
    <mergeCell ref="K388:M388"/>
    <mergeCell ref="O388:Q388"/>
    <mergeCell ref="S388:U388"/>
    <mergeCell ref="W388:Y388"/>
    <mergeCell ref="AA388:AC388"/>
    <mergeCell ref="AE388:AG388"/>
    <mergeCell ref="AI388:AK388"/>
    <mergeCell ref="K389:M389"/>
    <mergeCell ref="O389:Q389"/>
    <mergeCell ref="S389:U389"/>
    <mergeCell ref="W389:Y389"/>
    <mergeCell ref="AA389:AC389"/>
    <mergeCell ref="AE389:AG389"/>
    <mergeCell ref="AI389:AK389"/>
    <mergeCell ref="K390:M390"/>
    <mergeCell ref="O390:Q390"/>
    <mergeCell ref="S390:U390"/>
    <mergeCell ref="W390:Y390"/>
    <mergeCell ref="AA390:AC390"/>
    <mergeCell ref="AE390:AG390"/>
    <mergeCell ref="AI390:AK390"/>
    <mergeCell ref="K391:M391"/>
    <mergeCell ref="O391:Q391"/>
    <mergeCell ref="S391:U391"/>
    <mergeCell ref="W391:Y391"/>
    <mergeCell ref="AA391:AC391"/>
    <mergeCell ref="AE391:AG391"/>
    <mergeCell ref="AI391:AK391"/>
    <mergeCell ref="K392:M392"/>
    <mergeCell ref="N392:Q392"/>
    <mergeCell ref="R392:U392"/>
    <mergeCell ref="V392:Y392"/>
    <mergeCell ref="Z392:AC392"/>
    <mergeCell ref="AD392:AG392"/>
    <mergeCell ref="AH392:AK392"/>
    <mergeCell ref="G393:G397"/>
    <mergeCell ref="H393:J397"/>
    <mergeCell ref="K393:M393"/>
    <mergeCell ref="O393:Q393"/>
    <mergeCell ref="S393:U393"/>
    <mergeCell ref="W393:Y393"/>
    <mergeCell ref="AA393:AC393"/>
    <mergeCell ref="AE393:AG393"/>
    <mergeCell ref="AI393:AK393"/>
    <mergeCell ref="K394:M394"/>
    <mergeCell ref="O394:Q394"/>
    <mergeCell ref="S394:U394"/>
    <mergeCell ref="W394:Y394"/>
    <mergeCell ref="AA394:AC394"/>
    <mergeCell ref="AE394:AG394"/>
    <mergeCell ref="AI394:AK394"/>
    <mergeCell ref="K395:M395"/>
    <mergeCell ref="O395:Q395"/>
    <mergeCell ref="S395:U395"/>
    <mergeCell ref="W395:Y395"/>
    <mergeCell ref="AA395:AC395"/>
    <mergeCell ref="AE395:AG395"/>
    <mergeCell ref="AI395:AK395"/>
    <mergeCell ref="K396:M396"/>
    <mergeCell ref="O396:Q396"/>
    <mergeCell ref="S396:U396"/>
    <mergeCell ref="W396:Y396"/>
    <mergeCell ref="AA396:AC396"/>
    <mergeCell ref="AE396:AG396"/>
    <mergeCell ref="AI396:AK396"/>
    <mergeCell ref="K397:M397"/>
    <mergeCell ref="N397:Q397"/>
    <mergeCell ref="R397:U397"/>
    <mergeCell ref="V397:Y397"/>
    <mergeCell ref="Z397:AC397"/>
    <mergeCell ref="AD397:AG397"/>
    <mergeCell ref="AH397:AK397"/>
    <mergeCell ref="G398:G402"/>
    <mergeCell ref="H398:J402"/>
    <mergeCell ref="K398:M398"/>
    <mergeCell ref="O398:Q398"/>
    <mergeCell ref="S398:U398"/>
    <mergeCell ref="W398:Y398"/>
    <mergeCell ref="AA398:AC398"/>
    <mergeCell ref="AE398:AG398"/>
    <mergeCell ref="AI398:AK398"/>
    <mergeCell ref="K399:M399"/>
    <mergeCell ref="O399:Q399"/>
    <mergeCell ref="S399:U399"/>
    <mergeCell ref="W399:Y399"/>
    <mergeCell ref="AA399:AC399"/>
    <mergeCell ref="AE399:AG399"/>
    <mergeCell ref="AI399:AK399"/>
    <mergeCell ref="K400:M400"/>
    <mergeCell ref="O400:Q400"/>
    <mergeCell ref="S400:U400"/>
    <mergeCell ref="W400:Y400"/>
    <mergeCell ref="AA400:AC400"/>
    <mergeCell ref="AE400:AG400"/>
    <mergeCell ref="AI400:AK400"/>
    <mergeCell ref="K401:M401"/>
    <mergeCell ref="O401:Q401"/>
    <mergeCell ref="S401:U401"/>
    <mergeCell ref="W401:Y401"/>
    <mergeCell ref="AA401:AC401"/>
    <mergeCell ref="AE401:AG401"/>
    <mergeCell ref="AI401:AK401"/>
    <mergeCell ref="K402:M402"/>
    <mergeCell ref="N402:Q402"/>
    <mergeCell ref="R402:U402"/>
    <mergeCell ref="V402:Y402"/>
    <mergeCell ref="Z402:AC402"/>
    <mergeCell ref="AD402:AG402"/>
    <mergeCell ref="AH402:AK402"/>
    <mergeCell ref="G403:M403"/>
    <mergeCell ref="N403:Y403"/>
    <mergeCell ref="Z403:AK403"/>
    <mergeCell ref="C404:D419"/>
    <mergeCell ref="E404:F419"/>
    <mergeCell ref="G404:G408"/>
    <mergeCell ref="H404:J408"/>
    <mergeCell ref="K404:M404"/>
    <mergeCell ref="O404:Q404"/>
    <mergeCell ref="S404:U404"/>
    <mergeCell ref="W404:Y404"/>
    <mergeCell ref="AA404:AC404"/>
    <mergeCell ref="AE404:AG404"/>
    <mergeCell ref="AI404:AK404"/>
    <mergeCell ref="K405:M405"/>
    <mergeCell ref="O405:Q405"/>
    <mergeCell ref="S405:U405"/>
    <mergeCell ref="W405:Y405"/>
    <mergeCell ref="AA405:AC405"/>
    <mergeCell ref="AE405:AG405"/>
    <mergeCell ref="AI405:AK405"/>
    <mergeCell ref="K406:M406"/>
    <mergeCell ref="O406:Q406"/>
    <mergeCell ref="S406:U406"/>
    <mergeCell ref="W406:Y406"/>
    <mergeCell ref="AA406:AC406"/>
    <mergeCell ref="AE406:AG406"/>
    <mergeCell ref="AI406:AK406"/>
    <mergeCell ref="K407:M407"/>
    <mergeCell ref="O407:Q407"/>
    <mergeCell ref="S407:U407"/>
    <mergeCell ref="W407:Y407"/>
    <mergeCell ref="AA407:AC407"/>
    <mergeCell ref="AE407:AG407"/>
    <mergeCell ref="AI407:AK407"/>
    <mergeCell ref="K408:M408"/>
    <mergeCell ref="N408:Q408"/>
    <mergeCell ref="R408:U408"/>
    <mergeCell ref="V408:Y408"/>
    <mergeCell ref="Z408:AC408"/>
    <mergeCell ref="AD408:AG408"/>
    <mergeCell ref="AH408:AK408"/>
    <mergeCell ref="G409:G413"/>
    <mergeCell ref="H409:J413"/>
    <mergeCell ref="K409:M409"/>
    <mergeCell ref="O409:Q409"/>
    <mergeCell ref="S409:U409"/>
    <mergeCell ref="W409:Y409"/>
    <mergeCell ref="AA409:AC409"/>
    <mergeCell ref="AE409:AG409"/>
    <mergeCell ref="AI409:AK409"/>
    <mergeCell ref="K410:M410"/>
    <mergeCell ref="O410:Q410"/>
    <mergeCell ref="S410:U410"/>
    <mergeCell ref="W410:Y410"/>
    <mergeCell ref="AA410:AC410"/>
    <mergeCell ref="AE410:AG410"/>
    <mergeCell ref="AI410:AK410"/>
    <mergeCell ref="K411:M411"/>
    <mergeCell ref="AA414:AC414"/>
    <mergeCell ref="AE414:AG414"/>
    <mergeCell ref="AI414:AK414"/>
    <mergeCell ref="K415:M415"/>
    <mergeCell ref="O415:Q415"/>
    <mergeCell ref="S415:U415"/>
    <mergeCell ref="W415:Y415"/>
    <mergeCell ref="AA415:AC415"/>
    <mergeCell ref="AE415:AG415"/>
    <mergeCell ref="AI415:AK415"/>
    <mergeCell ref="K416:M416"/>
    <mergeCell ref="O411:Q411"/>
    <mergeCell ref="S411:U411"/>
    <mergeCell ref="W411:Y411"/>
    <mergeCell ref="AA411:AC411"/>
    <mergeCell ref="AE411:AG411"/>
    <mergeCell ref="AI411:AK411"/>
    <mergeCell ref="K412:M412"/>
    <mergeCell ref="O412:Q412"/>
    <mergeCell ref="S412:U412"/>
    <mergeCell ref="W412:Y412"/>
    <mergeCell ref="AA412:AC412"/>
    <mergeCell ref="AE412:AG412"/>
    <mergeCell ref="AI412:AK412"/>
    <mergeCell ref="K413:M413"/>
    <mergeCell ref="N413:Q413"/>
    <mergeCell ref="R413:U413"/>
    <mergeCell ref="V413:Y413"/>
    <mergeCell ref="Z413:AC413"/>
    <mergeCell ref="AD413:AG413"/>
    <mergeCell ref="AH413:AK413"/>
    <mergeCell ref="C99:I99"/>
    <mergeCell ref="J99:AK99"/>
    <mergeCell ref="B2:AL2"/>
    <mergeCell ref="G419:M419"/>
    <mergeCell ref="N419:Y419"/>
    <mergeCell ref="Z419:AK419"/>
    <mergeCell ref="O416:Q416"/>
    <mergeCell ref="S416:U416"/>
    <mergeCell ref="W416:Y416"/>
    <mergeCell ref="AA416:AC416"/>
    <mergeCell ref="AE416:AG416"/>
    <mergeCell ref="AI416:AK416"/>
    <mergeCell ref="K417:M417"/>
    <mergeCell ref="O417:Q417"/>
    <mergeCell ref="S417:U417"/>
    <mergeCell ref="W417:Y417"/>
    <mergeCell ref="AA417:AC417"/>
    <mergeCell ref="AE417:AG417"/>
    <mergeCell ref="AI417:AK417"/>
    <mergeCell ref="K418:M418"/>
    <mergeCell ref="N418:Q418"/>
    <mergeCell ref="R418:U418"/>
    <mergeCell ref="V418:Y418"/>
    <mergeCell ref="Z418:AC418"/>
    <mergeCell ref="AD418:AG418"/>
    <mergeCell ref="AH418:AK418"/>
    <mergeCell ref="G414:G418"/>
    <mergeCell ref="H414:J418"/>
    <mergeCell ref="K414:M414"/>
    <mergeCell ref="O414:Q414"/>
    <mergeCell ref="S414:U414"/>
    <mergeCell ref="W414:Y414"/>
  </mergeCells>
  <phoneticPr fontId="1"/>
  <dataValidations count="12">
    <dataValidation type="list" allowBlank="1" showInputMessage="1" showErrorMessage="1" sqref="N19:Q19 X19:AA19 AO26:AR26">
      <formula1>"’,整形,ほぼ整形,不整形"</formula1>
    </dataValidation>
    <dataValidation type="list" allowBlank="1" showInputMessage="1" showErrorMessage="1" sqref="AG20:AK20">
      <formula1>"1.21.。3"</formula1>
    </dataValidation>
    <dataValidation type="list" allowBlank="1" showInputMessage="1" showErrorMessage="1" sqref="O21:R21 X21:AA21 AG21:AJ21 AE23:AH23 V23:Y23 N23:Q23">
      <formula1>"有,無"</formula1>
    </dataValidation>
    <dataValidation type="list" allowBlank="1" showInputMessage="1" showErrorMessage="1" sqref="AN29:AN30">
      <formula1>"123,132"</formula1>
    </dataValidation>
    <dataValidation type="list" allowBlank="1" showInputMessage="1" showErrorMessage="1" sqref="N24:Q24">
      <formula1>"整合,不整合"</formula1>
    </dataValidation>
    <dataValidation type="list" allowBlank="1" showInputMessage="1" showErrorMessage="1" sqref="S241">
      <formula1>$AE$23:$AE$24</formula1>
    </dataValidation>
    <dataValidation type="list" allowBlank="1" showInputMessage="1" showErrorMessage="1" sqref="R297:R300 V297:V300 Z297:Z300 AD297:AD300 AH297:AH300 AH292:AH295 N297:N300 N302:N305 R302:R305 V302:V305 Z302:Z305 AD302:AD305 N292:N295 R289 N283:N287 AD286 AH283 AD292:AD295 V292:V295 Z283 AH302:AH305 R292:R295 R286 V287 V283 Z285 Z287 Z292:Z295 AD289 R283 AD283 AH288 Z289 R313:R316 V313:V316 Z313:Z316 AD313:AD316 AH313:AH316 AH308:AH311 N313:N316 N318:N321 R318:R321 V318:V321 Z318:Z321 AD318:AD321 N308:N311 AD308:AD311 V308:V311 AH318:AH321 R308:R311 Z308:Z311 R329:R332 V329:V332 Z329:Z332 AD329:AD332 AH329:AH332 AH324:AH327 N329:N332 N334:N337 R334:R337 V334:V337 Z334:Z337 AD334:AD337 N324:N327 AD324:AD327 V324:V327 AH334:AH337 R324:R327 Z324:Z327 R345:R348 V345:V348 Z345:Z348 AD345:AD348 AH345:AH348 AH340:AH343 N345:N348 N350:N353 R350:R353 V350:V353 Z350:Z353 AD350:AD353 N340:N343 AD340:AD343 V340:V343 AH350:AH353 R340:R343 Z340:Z343 R361:R364 V361:V364 Z361:Z364 AD361:AD364 AH361:AH364 AH356:AH359 N361:N364 N366:N369 R366:R369 V366:V369 Z366:Z369 AD366:AD369 N356:N359 AD356:AD359 V356:V359 AH366:AH369 R356:R359 Z356:Z359 R377:R380 V377:V380 Z377:Z380 AD377:AD380 AH377:AH380 AH372:AH375 N377:N380 N382:N385 R382:R385 V382:V385 Z382:Z385 AD382:AD385 N372:N375 AD372:AD375 V372:V375 AH382:AH385 R372:R375 Z372:Z375 R393:R396 V393:V396 Z393:Z396 AD393:AD396 AH393:AH396 AH388:AH391 N393:N396 N398:N401 R398:R401 V398:V401 Z398:Z401 AD398:AD401 N388:N391 AD388:AD391 V388:V391 AH398:AH401 R388:R391 Z388:Z391 R409:R412 V409:V412 Z409:Z412 AD409:AD412 AH409:AH412 AH404:AH407 N409:N412 N414:N417 R414:R417 V414:V417 Z414:Z417 AD414:AD417 N404:N407 AD404:AD407 V404:V407 AH414:AH417 R404:R407 Z404:Z407">
      <formula1>"　,○,　"</formula1>
    </dataValidation>
    <dataValidation type="list" allowBlank="1" showInputMessage="1" showErrorMessage="1" sqref="K245:V245">
      <formula1>$AN$244:$AN$247</formula1>
    </dataValidation>
    <dataValidation type="list" allowBlank="1" showInputMessage="1" showErrorMessage="1" sqref="W91:W93 W95:W97">
      <formula1>#REF!</formula1>
    </dataValidation>
    <dataValidation type="list" allowBlank="1" showInputMessage="1" showErrorMessage="1" sqref="C3:L3">
      <formula1>"耐震診断　概要書,補強設計　概要書"</formula1>
    </dataValidation>
    <dataValidation type="list" allowBlank="1" showInputMessage="1" showErrorMessage="1" sqref="C4:I4">
      <formula1>"診断概要,補強概要"</formula1>
    </dataValidation>
    <dataValidation type="list" allowBlank="1" showInputMessage="1" showErrorMessage="1" sqref="AE4:AK4">
      <formula1>"沿道診断,沿道補強"</formula1>
    </dataValidation>
  </dataValidations>
  <printOptions horizontalCentered="1"/>
  <pageMargins left="0.39370078740157483" right="0.11811023622047245" top="0.39370078740157483" bottom="0.15748031496062992" header="0.19685039370078741" footer="0"/>
  <pageSetup paperSize="9" fitToHeight="0" orientation="portrait" blackAndWhite="1" horizontalDpi="400" verticalDpi="400" r:id="rId1"/>
  <headerFooter alignWithMargins="0"/>
  <rowBreaks count="8" manualBreakCount="8">
    <brk id="50" min="1" max="37" man="1"/>
    <brk id="78" min="1" max="37" man="1"/>
    <brk id="50" max="16383" man="1"/>
    <brk id="108" max="16383" man="1"/>
    <brk id="166" max="16383" man="1"/>
    <brk id="220" max="16383" man="1"/>
    <brk id="270" max="16383" man="1"/>
    <brk id="37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BU268"/>
  <sheetViews>
    <sheetView tabSelected="1" view="pageBreakPreview" topLeftCell="C32" zoomScale="110" zoomScaleNormal="100" zoomScaleSheetLayoutView="110" workbookViewId="0">
      <selection activeCell="Y49" sqref="Y49:AK50"/>
    </sheetView>
  </sheetViews>
  <sheetFormatPr defaultColWidth="2.625" defaultRowHeight="16.149999999999999" customHeight="1"/>
  <cols>
    <col min="1" max="1" width="2.625" style="2" customWidth="1"/>
    <col min="2" max="2" width="1.625" style="2" customWidth="1"/>
    <col min="3" max="3" width="2.625" style="1" customWidth="1"/>
    <col min="4" max="34" width="2.625" style="2" customWidth="1"/>
    <col min="35" max="37" width="2.625" style="119" customWidth="1"/>
    <col min="38" max="38" width="1.625" style="119" customWidth="1"/>
    <col min="39" max="39" width="2.625" style="2" customWidth="1"/>
    <col min="40" max="40" width="2.625" style="1" customWidth="1"/>
    <col min="41" max="43" width="2.625" style="2" customWidth="1"/>
    <col min="44" max="45" width="6.625" style="2" customWidth="1"/>
    <col min="46" max="46" width="8.625" style="2" customWidth="1"/>
    <col min="47" max="69" width="2.625" style="2" customWidth="1"/>
    <col min="70" max="16384" width="2.625" style="2"/>
  </cols>
  <sheetData>
    <row r="1" spans="2:67" ht="21" customHeight="1">
      <c r="B1" s="810" t="s">
        <v>508</v>
      </c>
      <c r="C1" s="810"/>
      <c r="D1" s="810"/>
      <c r="E1" s="810"/>
      <c r="F1" s="810"/>
      <c r="G1" s="810"/>
      <c r="H1" s="810"/>
      <c r="I1" s="810"/>
      <c r="J1" s="810"/>
      <c r="K1" s="810"/>
      <c r="L1" s="810"/>
      <c r="M1" s="810"/>
      <c r="N1" s="810"/>
      <c r="O1" s="810"/>
      <c r="P1" s="810"/>
      <c r="Q1" s="810"/>
      <c r="R1" s="810"/>
      <c r="S1" s="810"/>
      <c r="T1" s="810"/>
      <c r="U1" s="810"/>
      <c r="V1" s="810"/>
      <c r="W1" s="810"/>
      <c r="X1" s="810"/>
      <c r="Y1" s="810"/>
      <c r="Z1" s="810"/>
      <c r="AA1" s="810"/>
      <c r="AB1" s="810"/>
      <c r="AC1" s="810"/>
      <c r="AD1" s="810"/>
      <c r="AE1" s="810"/>
      <c r="AF1" s="810"/>
      <c r="AG1" s="810"/>
      <c r="AH1" s="810"/>
      <c r="AI1" s="810"/>
      <c r="AJ1" s="810"/>
      <c r="AK1" s="810"/>
      <c r="AL1" s="810"/>
      <c r="AQ1" s="4"/>
      <c r="AR1" s="5"/>
      <c r="AS1" s="5"/>
      <c r="AT1" s="5"/>
      <c r="AU1" s="5"/>
      <c r="AV1" s="5"/>
      <c r="AW1" s="5"/>
      <c r="AX1" s="119"/>
      <c r="AY1" s="119"/>
      <c r="AZ1" s="119"/>
      <c r="BA1" s="119"/>
      <c r="BB1" s="119"/>
      <c r="BC1" s="119"/>
      <c r="BD1" s="119"/>
      <c r="BE1" s="119"/>
      <c r="BF1" s="119"/>
      <c r="BG1" s="119"/>
      <c r="BH1" s="119"/>
      <c r="BI1" s="119"/>
      <c r="BJ1" s="119"/>
      <c r="BK1" s="119"/>
      <c r="BL1" s="119"/>
    </row>
    <row r="2" spans="2:67" ht="15.95" customHeight="1">
      <c r="B2" s="178" t="s">
        <v>677</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Q2" s="4"/>
      <c r="AR2" s="5"/>
      <c r="AS2" s="5"/>
      <c r="AT2" s="5"/>
      <c r="AU2" s="5"/>
      <c r="AV2" s="5"/>
      <c r="AW2" s="5"/>
      <c r="AX2" s="172"/>
      <c r="AY2" s="172"/>
      <c r="AZ2" s="172"/>
      <c r="BA2" s="172"/>
      <c r="BB2" s="172"/>
      <c r="BC2" s="172"/>
      <c r="BD2" s="172"/>
      <c r="BE2" s="172"/>
      <c r="BF2" s="172"/>
      <c r="BG2" s="172"/>
      <c r="BH2" s="172"/>
      <c r="BI2" s="172"/>
      <c r="BJ2" s="172"/>
      <c r="BK2" s="172"/>
      <c r="BL2" s="172"/>
    </row>
    <row r="3" spans="2:67" ht="24" customHeight="1" thickBot="1">
      <c r="B3" s="22"/>
      <c r="C3" s="824" t="s">
        <v>678</v>
      </c>
      <c r="D3" s="824"/>
      <c r="E3" s="824"/>
      <c r="F3" s="824"/>
      <c r="G3" s="824"/>
      <c r="H3" s="824"/>
      <c r="I3" s="824"/>
      <c r="J3" s="824"/>
      <c r="K3" s="824"/>
      <c r="L3" s="824"/>
      <c r="M3" s="105"/>
      <c r="N3" s="105"/>
      <c r="O3" s="105"/>
      <c r="P3" s="105"/>
      <c r="Q3" s="105"/>
      <c r="R3" s="105"/>
      <c r="S3" s="42"/>
      <c r="T3" s="42"/>
      <c r="U3" s="42"/>
      <c r="V3" s="42"/>
      <c r="W3" s="42"/>
      <c r="X3" s="22"/>
      <c r="Y3" s="22"/>
      <c r="Z3" s="22"/>
      <c r="AA3" s="22"/>
      <c r="AB3" s="22"/>
      <c r="AC3" s="22"/>
      <c r="AD3" s="22"/>
      <c r="AE3" s="998" t="str">
        <f>AE14</f>
        <v>S造</v>
      </c>
      <c r="AF3" s="999"/>
      <c r="AG3" s="999"/>
      <c r="AH3" s="999"/>
      <c r="AI3" s="999"/>
      <c r="AJ3" s="999"/>
      <c r="AK3" s="999"/>
      <c r="AL3" s="23"/>
      <c r="AM3" s="119"/>
      <c r="AN3" s="119"/>
      <c r="AO3" s="119"/>
      <c r="AP3" s="119"/>
      <c r="AQ3" s="4"/>
      <c r="AR3" s="5"/>
      <c r="AS3" s="5"/>
      <c r="AT3" s="5"/>
      <c r="AU3" s="5"/>
      <c r="AV3" s="5"/>
      <c r="AW3" s="5"/>
    </row>
    <row r="4" spans="2:67" s="7" customFormat="1" ht="20.100000000000001" customHeight="1" thickTop="1">
      <c r="B4" s="26"/>
      <c r="C4" s="883" t="s">
        <v>679</v>
      </c>
      <c r="D4" s="884"/>
      <c r="E4" s="884"/>
      <c r="F4" s="884"/>
      <c r="G4" s="884"/>
      <c r="H4" s="884"/>
      <c r="I4" s="884"/>
      <c r="J4" s="895"/>
      <c r="K4" s="895"/>
      <c r="L4" s="895"/>
      <c r="M4" s="895"/>
      <c r="N4" s="895"/>
      <c r="O4" s="895"/>
      <c r="P4" s="895"/>
      <c r="Q4" s="895"/>
      <c r="R4" s="895"/>
      <c r="S4" s="895"/>
      <c r="T4" s="895"/>
      <c r="U4" s="895"/>
      <c r="V4" s="895"/>
      <c r="W4" s="895"/>
      <c r="X4" s="895"/>
      <c r="Y4" s="895"/>
      <c r="Z4" s="902" t="s">
        <v>641</v>
      </c>
      <c r="AA4" s="903"/>
      <c r="AB4" s="903"/>
      <c r="AC4" s="903"/>
      <c r="AD4" s="903"/>
      <c r="AE4" s="1010" t="s">
        <v>680</v>
      </c>
      <c r="AF4" s="1010"/>
      <c r="AG4" s="1010"/>
      <c r="AH4" s="1010"/>
      <c r="AI4" s="1010"/>
      <c r="AJ4" s="1010"/>
      <c r="AK4" s="1011"/>
      <c r="AL4" s="24"/>
      <c r="AM4" s="6"/>
      <c r="AN4" s="6"/>
      <c r="AO4" s="6"/>
      <c r="AP4" s="6"/>
      <c r="AQ4" s="6"/>
      <c r="AR4" s="6"/>
    </row>
    <row r="5" spans="2:67" s="7" customFormat="1" ht="15.95" customHeight="1">
      <c r="B5" s="26"/>
      <c r="C5" s="361" t="s">
        <v>96</v>
      </c>
      <c r="D5" s="362"/>
      <c r="E5" s="362"/>
      <c r="F5" s="362"/>
      <c r="G5" s="362"/>
      <c r="H5" s="362"/>
      <c r="I5" s="363"/>
      <c r="J5" s="28"/>
      <c r="K5" s="820" t="s">
        <v>509</v>
      </c>
      <c r="L5" s="820"/>
      <c r="M5" s="820"/>
      <c r="N5" s="820"/>
      <c r="O5" s="820"/>
      <c r="P5" s="820"/>
      <c r="Q5" s="820"/>
      <c r="R5" s="820"/>
      <c r="S5" s="885" t="s">
        <v>510</v>
      </c>
      <c r="T5" s="885"/>
      <c r="U5" s="885"/>
      <c r="V5" s="885"/>
      <c r="W5" s="885"/>
      <c r="X5" s="885"/>
      <c r="Y5" s="885"/>
      <c r="Z5" s="885"/>
      <c r="AA5" s="885"/>
      <c r="AB5" s="885"/>
      <c r="AC5" s="885"/>
      <c r="AD5" s="885"/>
      <c r="AE5" s="885"/>
      <c r="AF5" s="885"/>
      <c r="AG5" s="885"/>
      <c r="AH5" s="885"/>
      <c r="AI5" s="885"/>
      <c r="AJ5" s="885"/>
      <c r="AK5" s="886"/>
      <c r="AL5" s="24"/>
      <c r="AM5" s="6"/>
      <c r="AN5" s="6"/>
      <c r="AO5" s="6"/>
      <c r="AP5" s="6"/>
      <c r="AQ5" s="6"/>
      <c r="AR5" s="6"/>
    </row>
    <row r="6" spans="2:67" s="7" customFormat="1" ht="15.95" customHeight="1">
      <c r="B6" s="26"/>
      <c r="C6" s="361" t="s">
        <v>97</v>
      </c>
      <c r="D6" s="362"/>
      <c r="E6" s="362"/>
      <c r="F6" s="362"/>
      <c r="G6" s="362"/>
      <c r="H6" s="362"/>
      <c r="I6" s="363"/>
      <c r="J6" s="28"/>
      <c r="K6" s="820" t="s">
        <v>511</v>
      </c>
      <c r="L6" s="820"/>
      <c r="M6" s="820"/>
      <c r="N6" s="820"/>
      <c r="O6" s="820"/>
      <c r="P6" s="820"/>
      <c r="Q6" s="820"/>
      <c r="R6" s="820"/>
      <c r="S6" s="820"/>
      <c r="T6" s="820"/>
      <c r="U6" s="820"/>
      <c r="V6" s="820"/>
      <c r="W6" s="820"/>
      <c r="X6" s="820"/>
      <c r="Y6" s="820"/>
      <c r="Z6" s="820"/>
      <c r="AA6" s="820"/>
      <c r="AB6" s="820"/>
      <c r="AC6" s="820" t="s">
        <v>98</v>
      </c>
      <c r="AD6" s="820"/>
      <c r="AE6" s="820"/>
      <c r="AF6" s="820"/>
      <c r="AG6" s="820"/>
      <c r="AH6" s="820"/>
      <c r="AI6" s="820"/>
      <c r="AJ6" s="820"/>
      <c r="AK6" s="821"/>
      <c r="AL6" s="24"/>
      <c r="AM6" s="6"/>
      <c r="AN6" s="6"/>
      <c r="AO6" s="6"/>
      <c r="AP6" s="6"/>
      <c r="AQ6" s="6"/>
      <c r="AR6" s="6"/>
      <c r="AS6" s="6"/>
      <c r="AT6" s="6"/>
      <c r="AU6" s="6"/>
      <c r="AV6" s="6"/>
      <c r="AW6" s="6"/>
      <c r="AX6" s="6"/>
      <c r="AY6" s="6"/>
      <c r="AZ6" s="6"/>
      <c r="BA6" s="6"/>
      <c r="BB6" s="6"/>
      <c r="BC6" s="6"/>
    </row>
    <row r="7" spans="2:67" s="7" customFormat="1" ht="15.95" customHeight="1">
      <c r="B7" s="26"/>
      <c r="C7" s="361" t="s">
        <v>671</v>
      </c>
      <c r="D7" s="362"/>
      <c r="E7" s="362"/>
      <c r="F7" s="362"/>
      <c r="G7" s="362"/>
      <c r="H7" s="362"/>
      <c r="I7" s="363"/>
      <c r="J7" s="169"/>
      <c r="K7" s="862"/>
      <c r="L7" s="862"/>
      <c r="M7" s="862"/>
      <c r="N7" s="862"/>
      <c r="O7" s="862"/>
      <c r="P7" s="862"/>
      <c r="Q7" s="862"/>
      <c r="R7" s="862"/>
      <c r="S7" s="862"/>
      <c r="T7" s="862"/>
      <c r="U7" s="862"/>
      <c r="V7" s="862"/>
      <c r="W7" s="862"/>
      <c r="X7" s="1174"/>
      <c r="Y7" s="1174"/>
      <c r="Z7" s="1174"/>
      <c r="AA7" s="1174"/>
      <c r="AB7" s="1174"/>
      <c r="AC7" s="1174"/>
      <c r="AD7" s="1174"/>
      <c r="AE7" s="1174"/>
      <c r="AF7" s="1174"/>
      <c r="AG7" s="1174"/>
      <c r="AH7" s="1174"/>
      <c r="AI7" s="1174"/>
      <c r="AJ7" s="1174"/>
      <c r="AK7" s="1175"/>
      <c r="AL7" s="24"/>
      <c r="AM7" s="6"/>
      <c r="AN7" s="6"/>
      <c r="AO7" s="6"/>
      <c r="AP7" s="6"/>
      <c r="AQ7" s="6"/>
      <c r="AR7" s="6"/>
      <c r="AS7" s="6"/>
      <c r="AT7" s="6"/>
      <c r="AU7" s="6"/>
      <c r="AV7" s="6"/>
      <c r="AW7" s="6"/>
      <c r="AX7" s="6"/>
      <c r="AY7" s="6"/>
      <c r="AZ7" s="6"/>
      <c r="BA7" s="6"/>
      <c r="BB7" s="6"/>
      <c r="BC7" s="6"/>
    </row>
    <row r="8" spans="2:67" s="7" customFormat="1" ht="15.95" customHeight="1">
      <c r="B8" s="26"/>
      <c r="C8" s="361" t="s">
        <v>674</v>
      </c>
      <c r="D8" s="362"/>
      <c r="E8" s="362"/>
      <c r="F8" s="362"/>
      <c r="G8" s="362"/>
      <c r="H8" s="362"/>
      <c r="I8" s="363"/>
      <c r="J8" s="169"/>
      <c r="K8" s="817"/>
      <c r="L8" s="817"/>
      <c r="M8" s="817"/>
      <c r="N8" s="817"/>
      <c r="O8" s="817"/>
      <c r="P8" s="817"/>
      <c r="Q8" s="817"/>
      <c r="R8" s="817"/>
      <c r="S8" s="817"/>
      <c r="T8" s="817"/>
      <c r="U8" s="817"/>
      <c r="V8" s="817"/>
      <c r="W8" s="817"/>
      <c r="X8" s="813" t="s">
        <v>101</v>
      </c>
      <c r="Y8" s="813"/>
      <c r="Z8" s="813"/>
      <c r="AA8" s="813"/>
      <c r="AB8" s="813"/>
      <c r="AC8" s="814" t="s">
        <v>400</v>
      </c>
      <c r="AD8" s="814"/>
      <c r="AE8" s="814"/>
      <c r="AF8" s="814"/>
      <c r="AG8" s="814"/>
      <c r="AH8" s="814"/>
      <c r="AI8" s="814"/>
      <c r="AJ8" s="814"/>
      <c r="AK8" s="815"/>
      <c r="AL8" s="24"/>
      <c r="AM8" s="6"/>
      <c r="AN8" s="6"/>
      <c r="AO8" s="6"/>
      <c r="AP8" s="6"/>
      <c r="AQ8" s="6"/>
      <c r="AR8" s="6"/>
      <c r="AS8" s="6"/>
      <c r="AT8" s="6"/>
      <c r="AU8" s="6"/>
      <c r="AV8" s="6"/>
      <c r="AW8" s="6"/>
      <c r="AX8" s="6"/>
      <c r="AY8" s="6"/>
      <c r="AZ8" s="6"/>
      <c r="BA8" s="6"/>
      <c r="BB8" s="6"/>
      <c r="BC8" s="6"/>
    </row>
    <row r="9" spans="2:67" s="7" customFormat="1" ht="15.95" customHeight="1">
      <c r="B9" s="26"/>
      <c r="C9" s="361" t="s">
        <v>672</v>
      </c>
      <c r="D9" s="362"/>
      <c r="E9" s="362"/>
      <c r="F9" s="362"/>
      <c r="G9" s="362"/>
      <c r="H9" s="362"/>
      <c r="I9" s="363"/>
      <c r="J9" s="169"/>
      <c r="K9" s="862"/>
      <c r="L9" s="862"/>
      <c r="M9" s="862"/>
      <c r="N9" s="862"/>
      <c r="O9" s="862"/>
      <c r="P9" s="862"/>
      <c r="Q9" s="862"/>
      <c r="R9" s="862"/>
      <c r="S9" s="863" t="s">
        <v>99</v>
      </c>
      <c r="T9" s="863"/>
      <c r="U9" s="863"/>
      <c r="V9" s="863"/>
      <c r="W9" s="863"/>
      <c r="X9" s="316" t="s">
        <v>673</v>
      </c>
      <c r="Y9" s="316"/>
      <c r="Z9" s="316"/>
      <c r="AA9" s="316"/>
      <c r="AB9" s="316"/>
      <c r="AC9" s="316"/>
      <c r="AD9" s="316"/>
      <c r="AE9" s="316"/>
      <c r="AF9" s="316"/>
      <c r="AG9" s="811">
        <v>123456</v>
      </c>
      <c r="AH9" s="811"/>
      <c r="AI9" s="811"/>
      <c r="AJ9" s="811"/>
      <c r="AK9" s="812"/>
      <c r="AL9" s="24"/>
      <c r="AM9" s="6"/>
      <c r="AN9" s="6"/>
      <c r="AO9" s="6"/>
      <c r="AP9" s="6"/>
      <c r="AQ9" s="6"/>
      <c r="AR9" s="6"/>
      <c r="AS9" s="6"/>
      <c r="AT9" s="6"/>
      <c r="AU9" s="6"/>
      <c r="AV9" s="6"/>
      <c r="AW9" s="6"/>
      <c r="AX9" s="6"/>
      <c r="AY9" s="6"/>
      <c r="AZ9" s="6"/>
      <c r="BA9" s="6"/>
      <c r="BB9" s="6"/>
      <c r="BC9" s="6"/>
    </row>
    <row r="10" spans="2:67" s="7" customFormat="1" ht="15.95" customHeight="1">
      <c r="B10" s="26"/>
      <c r="C10" s="361" t="s">
        <v>102</v>
      </c>
      <c r="D10" s="362"/>
      <c r="E10" s="362"/>
      <c r="F10" s="362"/>
      <c r="G10" s="362"/>
      <c r="H10" s="362"/>
      <c r="I10" s="363"/>
      <c r="J10" s="14"/>
      <c r="K10" s="813" t="s">
        <v>101</v>
      </c>
      <c r="L10" s="813"/>
      <c r="M10" s="813"/>
      <c r="N10" s="813"/>
      <c r="O10" s="814" t="s">
        <v>512</v>
      </c>
      <c r="P10" s="814"/>
      <c r="Q10" s="814"/>
      <c r="R10" s="814"/>
      <c r="S10" s="814"/>
      <c r="T10" s="814"/>
      <c r="U10" s="814"/>
      <c r="V10" s="814"/>
      <c r="W10" s="814"/>
      <c r="X10" s="816" t="s">
        <v>513</v>
      </c>
      <c r="Y10" s="816"/>
      <c r="Z10" s="816"/>
      <c r="AA10" s="816"/>
      <c r="AB10" s="816"/>
      <c r="AC10" s="822" t="s">
        <v>514</v>
      </c>
      <c r="AD10" s="822"/>
      <c r="AE10" s="822"/>
      <c r="AF10" s="822"/>
      <c r="AG10" s="822"/>
      <c r="AH10" s="822"/>
      <c r="AI10" s="822"/>
      <c r="AJ10" s="822"/>
      <c r="AK10" s="823"/>
      <c r="AL10" s="24"/>
      <c r="AM10" s="6"/>
      <c r="AN10" s="6"/>
      <c r="AO10" s="6"/>
      <c r="AP10" s="6"/>
      <c r="AQ10" s="6"/>
      <c r="AR10" s="6"/>
      <c r="AS10" s="6"/>
      <c r="AT10" s="6"/>
      <c r="AU10" s="6"/>
      <c r="AV10" s="6"/>
      <c r="AW10" s="6"/>
      <c r="AX10" s="6"/>
      <c r="AY10" s="6"/>
      <c r="AZ10" s="6"/>
      <c r="BA10" s="6"/>
      <c r="BB10" s="6"/>
      <c r="BC10" s="6"/>
    </row>
    <row r="11" spans="2:67" s="7" customFormat="1" ht="15.95" customHeight="1" thickBot="1">
      <c r="B11" s="26"/>
      <c r="C11" s="1012" t="s">
        <v>104</v>
      </c>
      <c r="D11" s="1013"/>
      <c r="E11" s="1013"/>
      <c r="F11" s="1013"/>
      <c r="G11" s="1013"/>
      <c r="H11" s="1013"/>
      <c r="I11" s="1014"/>
      <c r="J11" s="40"/>
      <c r="K11" s="818" t="s">
        <v>515</v>
      </c>
      <c r="L11" s="818"/>
      <c r="M11" s="818"/>
      <c r="N11" s="818"/>
      <c r="O11" s="818"/>
      <c r="P11" s="818"/>
      <c r="Q11" s="818"/>
      <c r="R11" s="818"/>
      <c r="S11" s="818"/>
      <c r="T11" s="818"/>
      <c r="U11" s="818"/>
      <c r="V11" s="818"/>
      <c r="W11" s="818"/>
      <c r="X11" s="818"/>
      <c r="Y11" s="818"/>
      <c r="Z11" s="818"/>
      <c r="AA11" s="818"/>
      <c r="AB11" s="818"/>
      <c r="AC11" s="818"/>
      <c r="AD11" s="818"/>
      <c r="AE11" s="818"/>
      <c r="AF11" s="818"/>
      <c r="AG11" s="818"/>
      <c r="AH11" s="818"/>
      <c r="AI11" s="818"/>
      <c r="AJ11" s="818"/>
      <c r="AK11" s="819"/>
      <c r="AL11" s="24"/>
      <c r="AM11" s="6"/>
      <c r="AN11" s="6"/>
      <c r="AO11" s="6"/>
      <c r="AP11" s="6"/>
      <c r="AQ11" s="6"/>
      <c r="AR11" s="6"/>
      <c r="AS11" s="6"/>
      <c r="AT11" s="6"/>
      <c r="AU11" s="6"/>
      <c r="AV11" s="6"/>
      <c r="AW11" s="6"/>
      <c r="AX11" s="6"/>
      <c r="AY11" s="6"/>
      <c r="AZ11" s="6"/>
      <c r="BA11" s="6"/>
      <c r="BB11" s="6"/>
      <c r="BC11" s="6"/>
    </row>
    <row r="12" spans="2:67" ht="20.100000000000001" customHeight="1" thickTop="1">
      <c r="B12" s="22"/>
      <c r="C12" s="1008" t="s">
        <v>516</v>
      </c>
      <c r="D12" s="1009"/>
      <c r="E12" s="1009"/>
      <c r="F12" s="1009"/>
      <c r="G12" s="1009"/>
      <c r="H12" s="1009"/>
      <c r="I12" s="1009"/>
      <c r="J12" s="784"/>
      <c r="K12" s="784"/>
      <c r="L12" s="784"/>
      <c r="M12" s="784"/>
      <c r="N12" s="784"/>
      <c r="O12" s="784"/>
      <c r="P12" s="784"/>
      <c r="Q12" s="784"/>
      <c r="R12" s="784"/>
      <c r="S12" s="784"/>
      <c r="T12" s="784"/>
      <c r="U12" s="784"/>
      <c r="V12" s="784"/>
      <c r="W12" s="784"/>
      <c r="X12" s="784"/>
      <c r="Y12" s="784"/>
      <c r="Z12" s="961"/>
      <c r="AA12" s="961"/>
      <c r="AB12" s="961"/>
      <c r="AC12" s="961"/>
      <c r="AD12" s="961"/>
      <c r="AE12" s="961"/>
      <c r="AF12" s="961"/>
      <c r="AG12" s="961"/>
      <c r="AH12" s="961"/>
      <c r="AI12" s="961"/>
      <c r="AJ12" s="961"/>
      <c r="AK12" s="962"/>
      <c r="AL12" s="23"/>
      <c r="AM12" s="119"/>
      <c r="AN12" s="6"/>
      <c r="AO12" s="6"/>
      <c r="AP12" s="6"/>
      <c r="AQ12" s="6"/>
      <c r="AR12" s="6"/>
      <c r="AS12" s="6"/>
      <c r="AT12" s="6"/>
      <c r="AU12" s="6"/>
      <c r="AV12" s="6"/>
      <c r="AW12" s="6"/>
      <c r="AX12" s="6"/>
      <c r="AY12" s="6"/>
      <c r="AZ12" s="6"/>
      <c r="BA12" s="6"/>
      <c r="BB12" s="6"/>
      <c r="BC12" s="6"/>
      <c r="BD12" s="7"/>
      <c r="BE12" s="7"/>
      <c r="BF12" s="7"/>
      <c r="BG12" s="7"/>
      <c r="BH12" s="7"/>
      <c r="BI12" s="7"/>
      <c r="BJ12" s="7"/>
      <c r="BK12" s="7"/>
      <c r="BL12" s="7"/>
      <c r="BM12" s="7"/>
      <c r="BN12" s="7"/>
      <c r="BO12" s="7"/>
    </row>
    <row r="13" spans="2:67" s="7" customFormat="1" ht="15.95" customHeight="1">
      <c r="B13" s="26"/>
      <c r="C13" s="361" t="s">
        <v>2</v>
      </c>
      <c r="D13" s="362"/>
      <c r="E13" s="362"/>
      <c r="F13" s="362"/>
      <c r="G13" s="362"/>
      <c r="H13" s="362"/>
      <c r="I13" s="363"/>
      <c r="J13" s="963"/>
      <c r="K13" s="811"/>
      <c r="L13" s="811"/>
      <c r="M13" s="811"/>
      <c r="N13" s="811"/>
      <c r="O13" s="811"/>
      <c r="P13" s="811"/>
      <c r="Q13" s="811"/>
      <c r="R13" s="811"/>
      <c r="S13" s="811"/>
      <c r="T13" s="811"/>
      <c r="U13" s="811"/>
      <c r="V13" s="811"/>
      <c r="W13" s="811"/>
      <c r="X13" s="811"/>
      <c r="Y13" s="811"/>
      <c r="Z13" s="811"/>
      <c r="AA13" s="811"/>
      <c r="AB13" s="811"/>
      <c r="AC13" s="811"/>
      <c r="AD13" s="964"/>
      <c r="AE13" s="965" t="s">
        <v>439</v>
      </c>
      <c r="AF13" s="966"/>
      <c r="AG13" s="966"/>
      <c r="AH13" s="966"/>
      <c r="AI13" s="966"/>
      <c r="AJ13" s="966"/>
      <c r="AK13" s="967"/>
      <c r="AL13" s="24"/>
      <c r="AM13" s="6"/>
      <c r="AN13" s="6"/>
      <c r="AO13" s="6"/>
      <c r="AP13" s="6"/>
      <c r="AQ13" s="6"/>
      <c r="AR13" s="6"/>
      <c r="AS13" s="6"/>
      <c r="AT13" s="6"/>
      <c r="AU13" s="6"/>
      <c r="AV13" s="6"/>
      <c r="AW13" s="6"/>
      <c r="AX13" s="6"/>
      <c r="AY13" s="6"/>
      <c r="AZ13" s="6"/>
      <c r="BA13" s="6"/>
      <c r="BB13" s="6"/>
      <c r="BC13" s="6"/>
    </row>
    <row r="14" spans="2:67" s="7" customFormat="1" ht="15.95" customHeight="1">
      <c r="B14" s="26"/>
      <c r="C14" s="361" t="s">
        <v>3</v>
      </c>
      <c r="D14" s="362"/>
      <c r="E14" s="362"/>
      <c r="F14" s="362"/>
      <c r="G14" s="362"/>
      <c r="H14" s="362"/>
      <c r="I14" s="363"/>
      <c r="J14" s="963"/>
      <c r="K14" s="811"/>
      <c r="L14" s="811"/>
      <c r="M14" s="811"/>
      <c r="N14" s="811"/>
      <c r="O14" s="811"/>
      <c r="P14" s="811"/>
      <c r="Q14" s="811"/>
      <c r="R14" s="811"/>
      <c r="S14" s="811"/>
      <c r="T14" s="811"/>
      <c r="U14" s="811"/>
      <c r="V14" s="811"/>
      <c r="W14" s="811"/>
      <c r="X14" s="811"/>
      <c r="Y14" s="811"/>
      <c r="Z14" s="811"/>
      <c r="AA14" s="811"/>
      <c r="AB14" s="811"/>
      <c r="AC14" s="811"/>
      <c r="AD14" s="964"/>
      <c r="AE14" s="970" t="s">
        <v>517</v>
      </c>
      <c r="AF14" s="971"/>
      <c r="AG14" s="971"/>
      <c r="AH14" s="971"/>
      <c r="AI14" s="971"/>
      <c r="AJ14" s="971"/>
      <c r="AK14" s="972"/>
      <c r="AL14" s="24"/>
      <c r="AM14" s="6"/>
      <c r="AN14" s="6"/>
      <c r="AO14" s="6"/>
      <c r="AP14" s="6"/>
      <c r="AQ14" s="6"/>
      <c r="AR14" s="6"/>
      <c r="AS14" s="6"/>
      <c r="AT14" s="6"/>
      <c r="AU14" s="6"/>
      <c r="AV14" s="6"/>
      <c r="AW14" s="6"/>
      <c r="AX14" s="6"/>
      <c r="AY14" s="6"/>
      <c r="AZ14" s="6"/>
      <c r="BA14" s="6"/>
      <c r="BB14" s="6"/>
      <c r="BC14" s="6"/>
    </row>
    <row r="15" spans="2:67" s="7" customFormat="1" ht="15.95" customHeight="1">
      <c r="B15" s="26"/>
      <c r="C15" s="361" t="s">
        <v>4</v>
      </c>
      <c r="D15" s="362"/>
      <c r="E15" s="362"/>
      <c r="F15" s="362"/>
      <c r="G15" s="362"/>
      <c r="H15" s="362"/>
      <c r="I15" s="363"/>
      <c r="J15" s="968" t="s">
        <v>5</v>
      </c>
      <c r="K15" s="957"/>
      <c r="L15" s="946">
        <v>56</v>
      </c>
      <c r="M15" s="946"/>
      <c r="N15" s="21" t="s">
        <v>6</v>
      </c>
      <c r="O15" s="101"/>
      <c r="P15" s="880" t="s">
        <v>7</v>
      </c>
      <c r="Q15" s="880"/>
      <c r="R15" s="969">
        <f>+L15+1925</f>
        <v>1981</v>
      </c>
      <c r="S15" s="969"/>
      <c r="T15" s="880" t="s">
        <v>8</v>
      </c>
      <c r="U15" s="880"/>
      <c r="V15" s="973"/>
      <c r="W15" s="973"/>
      <c r="X15" s="948" t="s">
        <v>518</v>
      </c>
      <c r="Y15" s="948"/>
      <c r="Z15" s="880" t="s">
        <v>10</v>
      </c>
      <c r="AA15" s="880"/>
      <c r="AB15" s="8">
        <v>5</v>
      </c>
      <c r="AC15" s="880" t="s">
        <v>11</v>
      </c>
      <c r="AD15" s="880"/>
      <c r="AE15" s="904"/>
      <c r="AF15" s="904"/>
      <c r="AG15" s="904"/>
      <c r="AH15" s="904"/>
      <c r="AI15" s="904"/>
      <c r="AJ15" s="904"/>
      <c r="AK15" s="905"/>
      <c r="AL15" s="24"/>
      <c r="AM15" s="6"/>
      <c r="AN15" s="6"/>
      <c r="AO15" s="6"/>
      <c r="AP15" s="6"/>
      <c r="AQ15" s="6"/>
      <c r="AR15" s="6"/>
      <c r="AS15" s="6"/>
      <c r="AT15" s="6"/>
      <c r="AU15" s="6"/>
      <c r="AV15" s="6"/>
      <c r="AW15" s="6"/>
      <c r="AX15" s="6"/>
      <c r="AY15" s="6"/>
      <c r="AZ15" s="6"/>
      <c r="BA15" s="6"/>
      <c r="BB15" s="6"/>
      <c r="BC15" s="6"/>
    </row>
    <row r="16" spans="2:67" s="7" customFormat="1" ht="15.95" customHeight="1">
      <c r="B16" s="26"/>
      <c r="C16" s="361" t="s">
        <v>12</v>
      </c>
      <c r="D16" s="362"/>
      <c r="E16" s="362"/>
      <c r="F16" s="362"/>
      <c r="G16" s="362"/>
      <c r="H16" s="362"/>
      <c r="I16" s="363"/>
      <c r="J16" s="968" t="s">
        <v>13</v>
      </c>
      <c r="K16" s="957"/>
      <c r="L16" s="946">
        <v>26</v>
      </c>
      <c r="M16" s="946"/>
      <c r="N16" s="21" t="s">
        <v>6</v>
      </c>
      <c r="O16" s="101"/>
      <c r="P16" s="880" t="s">
        <v>7</v>
      </c>
      <c r="Q16" s="880"/>
      <c r="R16" s="969">
        <f>+L16+1988</f>
        <v>2014</v>
      </c>
      <c r="S16" s="969"/>
      <c r="T16" s="880" t="s">
        <v>8</v>
      </c>
      <c r="U16" s="880"/>
      <c r="V16" s="974"/>
      <c r="W16" s="974"/>
      <c r="X16" s="316" t="s">
        <v>14</v>
      </c>
      <c r="Y16" s="316"/>
      <c r="Z16" s="316"/>
      <c r="AA16" s="820">
        <f>R16-R15</f>
        <v>33</v>
      </c>
      <c r="AB16" s="820"/>
      <c r="AC16" s="880" t="s">
        <v>6</v>
      </c>
      <c r="AD16" s="880"/>
      <c r="AE16" s="904"/>
      <c r="AF16" s="904"/>
      <c r="AG16" s="904"/>
      <c r="AH16" s="904"/>
      <c r="AI16" s="904"/>
      <c r="AJ16" s="904"/>
      <c r="AK16" s="905"/>
      <c r="AL16" s="24"/>
      <c r="AM16" s="6"/>
      <c r="AN16" s="6"/>
      <c r="AO16" s="6"/>
      <c r="AP16" s="6"/>
      <c r="AQ16" s="6"/>
      <c r="AR16" s="6"/>
      <c r="AS16" s="6"/>
      <c r="AT16" s="6"/>
      <c r="AU16" s="6"/>
      <c r="AV16" s="6"/>
      <c r="AW16" s="6"/>
      <c r="AX16" s="6"/>
      <c r="AY16" s="6"/>
      <c r="AZ16" s="6"/>
      <c r="BA16" s="6"/>
      <c r="BB16" s="6"/>
      <c r="BC16" s="6"/>
    </row>
    <row r="17" spans="2:62" s="7" customFormat="1" ht="15.95" customHeight="1">
      <c r="B17" s="26"/>
      <c r="C17" s="361" t="s">
        <v>16</v>
      </c>
      <c r="D17" s="362"/>
      <c r="E17" s="362"/>
      <c r="F17" s="362"/>
      <c r="G17" s="362"/>
      <c r="H17" s="362"/>
      <c r="I17" s="363"/>
      <c r="J17" s="959">
        <v>644</v>
      </c>
      <c r="K17" s="960"/>
      <c r="L17" s="960"/>
      <c r="M17" s="181" t="s">
        <v>519</v>
      </c>
      <c r="N17" s="181"/>
      <c r="O17" s="907"/>
      <c r="P17" s="907"/>
      <c r="Q17" s="907"/>
      <c r="R17" s="907"/>
      <c r="S17" s="907"/>
      <c r="T17" s="907"/>
      <c r="U17" s="907"/>
      <c r="V17" s="907"/>
      <c r="W17" s="907"/>
      <c r="X17" s="907"/>
      <c r="Y17" s="907"/>
      <c r="Z17" s="907"/>
      <c r="AA17" s="907"/>
      <c r="AB17" s="907"/>
      <c r="AC17" s="907"/>
      <c r="AD17" s="907"/>
      <c r="AE17" s="904"/>
      <c r="AF17" s="904"/>
      <c r="AG17" s="904"/>
      <c r="AH17" s="904"/>
      <c r="AI17" s="904"/>
      <c r="AJ17" s="904"/>
      <c r="AK17" s="905"/>
      <c r="AL17" s="24"/>
      <c r="AM17" s="6"/>
      <c r="AN17" s="6"/>
      <c r="AO17" s="6"/>
      <c r="AP17" s="6"/>
      <c r="AQ17" s="6"/>
      <c r="AR17" s="6"/>
      <c r="AS17" s="6"/>
      <c r="AT17" s="6"/>
      <c r="AU17" s="6"/>
      <c r="AV17" s="6"/>
      <c r="AW17" s="6"/>
      <c r="AX17" s="6"/>
      <c r="AY17" s="6"/>
      <c r="AZ17" s="6"/>
      <c r="BA17" s="6"/>
      <c r="BB17" s="6"/>
      <c r="BC17" s="6"/>
    </row>
    <row r="18" spans="2:62" s="7" customFormat="1" ht="15.95" customHeight="1">
      <c r="B18" s="26"/>
      <c r="C18" s="361" t="s">
        <v>23</v>
      </c>
      <c r="D18" s="362"/>
      <c r="E18" s="362"/>
      <c r="F18" s="362"/>
      <c r="G18" s="362"/>
      <c r="H18" s="362"/>
      <c r="I18" s="363"/>
      <c r="J18" s="943" t="s">
        <v>24</v>
      </c>
      <c r="K18" s="863"/>
      <c r="L18" s="863"/>
      <c r="M18" s="863"/>
      <c r="N18" s="104"/>
      <c r="O18" s="316" t="s">
        <v>25</v>
      </c>
      <c r="P18" s="316"/>
      <c r="Q18" s="316"/>
      <c r="R18" s="863">
        <v>441</v>
      </c>
      <c r="S18" s="863"/>
      <c r="T18" s="958" t="s">
        <v>26</v>
      </c>
      <c r="U18" s="958"/>
      <c r="V18" s="904" t="s">
        <v>520</v>
      </c>
      <c r="W18" s="904"/>
      <c r="X18" s="904"/>
      <c r="Y18" s="316" t="s">
        <v>521</v>
      </c>
      <c r="Z18" s="316"/>
      <c r="AA18" s="316"/>
      <c r="AB18" s="102"/>
      <c r="AC18" s="102"/>
      <c r="AD18" s="102"/>
      <c r="AE18" s="102"/>
      <c r="AF18" s="102"/>
      <c r="AG18" s="102"/>
      <c r="AH18" s="102"/>
      <c r="AI18" s="102"/>
      <c r="AJ18" s="102"/>
      <c r="AK18" s="103"/>
      <c r="AL18" s="24"/>
      <c r="AM18" s="6"/>
      <c r="AN18" s="6"/>
      <c r="AO18" s="6"/>
      <c r="AP18" s="6"/>
      <c r="AQ18" s="6"/>
      <c r="AR18" s="6"/>
      <c r="AS18" s="6"/>
      <c r="AT18" s="6"/>
      <c r="AU18" s="6"/>
      <c r="AV18" s="6"/>
      <c r="AW18" s="6"/>
      <c r="AX18" s="6"/>
      <c r="AY18" s="6"/>
      <c r="AZ18" s="6"/>
      <c r="BA18" s="6"/>
      <c r="BB18" s="6"/>
      <c r="BC18" s="6"/>
    </row>
    <row r="19" spans="2:62" s="7" customFormat="1" ht="15.95" customHeight="1">
      <c r="B19" s="26"/>
      <c r="C19" s="864" t="s">
        <v>28</v>
      </c>
      <c r="D19" s="865"/>
      <c r="E19" s="865"/>
      <c r="F19" s="865"/>
      <c r="G19" s="865"/>
      <c r="H19" s="865"/>
      <c r="I19" s="866"/>
      <c r="J19" s="180" t="s">
        <v>29</v>
      </c>
      <c r="K19" s="181"/>
      <c r="L19" s="181"/>
      <c r="M19" s="181"/>
      <c r="N19" s="909" t="s">
        <v>30</v>
      </c>
      <c r="O19" s="909"/>
      <c r="P19" s="909"/>
      <c r="Q19" s="909"/>
      <c r="R19" s="101" t="s">
        <v>522</v>
      </c>
      <c r="S19" s="101"/>
      <c r="T19" s="316" t="s">
        <v>32</v>
      </c>
      <c r="U19" s="316"/>
      <c r="V19" s="316"/>
      <c r="W19" s="316"/>
      <c r="X19" s="909" t="s">
        <v>30</v>
      </c>
      <c r="Y19" s="909"/>
      <c r="Z19" s="909"/>
      <c r="AA19" s="909"/>
      <c r="AB19" s="909"/>
      <c r="AC19" s="909"/>
      <c r="AD19" s="909"/>
      <c r="AE19" s="909"/>
      <c r="AF19" s="909"/>
      <c r="AG19" s="909"/>
      <c r="AH19" s="909"/>
      <c r="AI19" s="909"/>
      <c r="AJ19" s="909"/>
      <c r="AK19" s="945"/>
      <c r="AL19" s="24"/>
      <c r="AM19" s="6"/>
      <c r="AN19" s="6"/>
      <c r="AO19" s="6"/>
      <c r="AP19" s="6"/>
      <c r="AQ19" s="6"/>
      <c r="AR19" s="6"/>
      <c r="AS19" s="6"/>
      <c r="AT19" s="6"/>
      <c r="AU19" s="6"/>
      <c r="AV19" s="6"/>
      <c r="AW19" s="6"/>
      <c r="AX19" s="6"/>
      <c r="AY19" s="6"/>
      <c r="AZ19" s="6"/>
      <c r="BA19" s="6"/>
      <c r="BB19" s="6"/>
      <c r="BG19" s="2"/>
      <c r="BI19" s="2"/>
      <c r="BJ19" s="2"/>
    </row>
    <row r="20" spans="2:62" s="7" customFormat="1" ht="15.95" customHeight="1">
      <c r="B20" s="26"/>
      <c r="C20" s="910"/>
      <c r="D20" s="911"/>
      <c r="E20" s="911"/>
      <c r="F20" s="911"/>
      <c r="G20" s="911"/>
      <c r="H20" s="911"/>
      <c r="I20" s="912"/>
      <c r="J20" s="836" t="s">
        <v>33</v>
      </c>
      <c r="K20" s="316"/>
      <c r="L20" s="316"/>
      <c r="M20" s="316"/>
      <c r="N20" s="316"/>
      <c r="O20" s="239" t="s">
        <v>523</v>
      </c>
      <c r="P20" s="239"/>
      <c r="Q20" s="946" t="s">
        <v>524</v>
      </c>
      <c r="R20" s="946"/>
      <c r="S20" s="946"/>
      <c r="T20" s="946"/>
      <c r="U20" s="946"/>
      <c r="V20" s="946"/>
      <c r="W20" s="29" t="s">
        <v>525</v>
      </c>
      <c r="X20" s="239" t="s">
        <v>526</v>
      </c>
      <c r="Y20" s="239"/>
      <c r="Z20" s="946" t="s">
        <v>527</v>
      </c>
      <c r="AA20" s="946"/>
      <c r="AB20" s="946"/>
      <c r="AC20" s="946"/>
      <c r="AD20" s="946"/>
      <c r="AE20" s="946"/>
      <c r="AF20" s="29" t="s">
        <v>528</v>
      </c>
      <c r="AG20" s="904"/>
      <c r="AH20" s="904"/>
      <c r="AI20" s="904"/>
      <c r="AJ20" s="904"/>
      <c r="AK20" s="905"/>
      <c r="AL20" s="24"/>
      <c r="AM20" s="6"/>
      <c r="AN20" s="6"/>
      <c r="AO20" s="6"/>
      <c r="AR20" s="111"/>
      <c r="AS20" s="111"/>
      <c r="AT20" s="6"/>
      <c r="AU20" s="6"/>
      <c r="AV20" s="6"/>
      <c r="AW20" s="6"/>
      <c r="AX20" s="6"/>
      <c r="AY20" s="6"/>
      <c r="AZ20" s="6"/>
      <c r="BA20" s="6"/>
      <c r="BB20" s="6"/>
      <c r="BC20" s="6"/>
      <c r="BG20" s="2"/>
      <c r="BI20" s="2"/>
      <c r="BJ20" s="2"/>
    </row>
    <row r="21" spans="2:62" s="7" customFormat="1" ht="15.95" customHeight="1" thickBot="1">
      <c r="B21" s="26"/>
      <c r="C21" s="867"/>
      <c r="D21" s="868"/>
      <c r="E21" s="868"/>
      <c r="F21" s="868"/>
      <c r="G21" s="868"/>
      <c r="H21" s="868"/>
      <c r="I21" s="869"/>
      <c r="J21" s="947" t="s">
        <v>41</v>
      </c>
      <c r="K21" s="936"/>
      <c r="L21" s="936"/>
      <c r="M21" s="936"/>
      <c r="N21" s="936"/>
      <c r="O21" s="937" t="s">
        <v>45</v>
      </c>
      <c r="P21" s="937"/>
      <c r="Q21" s="937"/>
      <c r="R21" s="937"/>
      <c r="S21" s="936" t="s">
        <v>43</v>
      </c>
      <c r="T21" s="936"/>
      <c r="U21" s="936"/>
      <c r="V21" s="936"/>
      <c r="W21" s="936"/>
      <c r="X21" s="937" t="s">
        <v>45</v>
      </c>
      <c r="Y21" s="937"/>
      <c r="Z21" s="937"/>
      <c r="AA21" s="937"/>
      <c r="AB21" s="936" t="s">
        <v>44</v>
      </c>
      <c r="AC21" s="936"/>
      <c r="AD21" s="936"/>
      <c r="AE21" s="936"/>
      <c r="AF21" s="936"/>
      <c r="AG21" s="937" t="s">
        <v>42</v>
      </c>
      <c r="AH21" s="937"/>
      <c r="AI21" s="937"/>
      <c r="AJ21" s="937"/>
      <c r="AK21" s="43"/>
      <c r="AL21" s="24"/>
      <c r="AM21" s="6"/>
      <c r="AN21" s="6"/>
      <c r="AO21" s="6"/>
      <c r="AP21" s="6"/>
      <c r="AQ21" s="6"/>
      <c r="AR21" s="6"/>
      <c r="AS21" s="6"/>
      <c r="AT21" s="6"/>
      <c r="AU21" s="6"/>
      <c r="AV21" s="6"/>
      <c r="AW21" s="6"/>
      <c r="AX21" s="6"/>
      <c r="AY21" s="6"/>
      <c r="AZ21" s="6"/>
      <c r="BA21" s="6"/>
      <c r="BB21" s="6"/>
      <c r="BC21" s="6"/>
      <c r="BG21" s="2"/>
      <c r="BI21" s="2"/>
      <c r="BJ21" s="2"/>
    </row>
    <row r="22" spans="2:62" s="7" customFormat="1" ht="20.100000000000001" customHeight="1" thickTop="1">
      <c r="B22" s="26"/>
      <c r="C22" s="938" t="s">
        <v>437</v>
      </c>
      <c r="D22" s="939"/>
      <c r="E22" s="939"/>
      <c r="F22" s="939"/>
      <c r="G22" s="939"/>
      <c r="H22" s="939"/>
      <c r="I22" s="939"/>
      <c r="J22" s="940"/>
      <c r="K22" s="940"/>
      <c r="L22" s="940"/>
      <c r="M22" s="940"/>
      <c r="N22" s="940"/>
      <c r="O22" s="940"/>
      <c r="P22" s="940"/>
      <c r="Q22" s="940"/>
      <c r="R22" s="940"/>
      <c r="S22" s="940"/>
      <c r="T22" s="940"/>
      <c r="U22" s="940"/>
      <c r="V22" s="940"/>
      <c r="W22" s="940"/>
      <c r="X22" s="940"/>
      <c r="Y22" s="940"/>
      <c r="Z22" s="940"/>
      <c r="AA22" s="940"/>
      <c r="AB22" s="940"/>
      <c r="AC22" s="940"/>
      <c r="AD22" s="940"/>
      <c r="AE22" s="940"/>
      <c r="AF22" s="940"/>
      <c r="AG22" s="940"/>
      <c r="AH22" s="940"/>
      <c r="AI22" s="940"/>
      <c r="AJ22" s="940"/>
      <c r="AK22" s="941"/>
      <c r="AL22" s="24"/>
      <c r="AM22" s="6"/>
      <c r="AN22" s="6"/>
      <c r="AO22" s="6"/>
      <c r="AP22" s="6"/>
      <c r="AQ22" s="6"/>
      <c r="AR22" s="6"/>
      <c r="AS22" s="6"/>
      <c r="AT22" s="6"/>
      <c r="AU22" s="6"/>
      <c r="AV22" s="6"/>
      <c r="AW22" s="6"/>
      <c r="AX22" s="6"/>
      <c r="AY22" s="6"/>
      <c r="AZ22" s="6"/>
      <c r="BA22" s="6"/>
      <c r="BB22" s="6"/>
      <c r="BC22" s="6"/>
      <c r="BG22" s="2"/>
      <c r="BI22" s="2"/>
      <c r="BJ22" s="2"/>
    </row>
    <row r="23" spans="2:62" s="7" customFormat="1" ht="15.95" customHeight="1">
      <c r="B23" s="26"/>
      <c r="C23" s="361" t="s">
        <v>46</v>
      </c>
      <c r="D23" s="362"/>
      <c r="E23" s="362"/>
      <c r="F23" s="362"/>
      <c r="G23" s="362"/>
      <c r="H23" s="362"/>
      <c r="I23" s="363"/>
      <c r="J23" s="348" t="s">
        <v>47</v>
      </c>
      <c r="K23" s="349"/>
      <c r="L23" s="349"/>
      <c r="M23" s="349"/>
      <c r="N23" s="811" t="s">
        <v>42</v>
      </c>
      <c r="O23" s="811"/>
      <c r="P23" s="811"/>
      <c r="Q23" s="811"/>
      <c r="R23" s="349" t="s">
        <v>48</v>
      </c>
      <c r="S23" s="349"/>
      <c r="T23" s="349"/>
      <c r="U23" s="349"/>
      <c r="V23" s="811" t="s">
        <v>42</v>
      </c>
      <c r="W23" s="811"/>
      <c r="X23" s="811"/>
      <c r="Y23" s="811"/>
      <c r="Z23" s="349" t="s">
        <v>49</v>
      </c>
      <c r="AA23" s="349"/>
      <c r="AB23" s="349"/>
      <c r="AC23" s="349"/>
      <c r="AD23" s="349"/>
      <c r="AE23" s="811" t="s">
        <v>42</v>
      </c>
      <c r="AF23" s="811"/>
      <c r="AG23" s="811"/>
      <c r="AH23" s="811"/>
      <c r="AI23" s="930"/>
      <c r="AJ23" s="930"/>
      <c r="AK23" s="931"/>
      <c r="AL23" s="24"/>
      <c r="AM23" s="6"/>
      <c r="AN23" s="6"/>
      <c r="AO23" s="6"/>
      <c r="AP23" s="6"/>
      <c r="AQ23" s="6"/>
      <c r="AR23" s="6"/>
      <c r="AS23" s="6"/>
      <c r="AT23" s="6"/>
      <c r="AU23" s="6"/>
      <c r="AV23" s="6"/>
      <c r="AW23" s="6"/>
      <c r="AX23" s="6"/>
      <c r="AY23" s="6"/>
      <c r="AZ23" s="6"/>
      <c r="BA23" s="6"/>
      <c r="BB23" s="6"/>
      <c r="BC23" s="6"/>
      <c r="BG23" s="2"/>
      <c r="BH23" s="2"/>
      <c r="BJ23" s="2"/>
    </row>
    <row r="24" spans="2:62" s="6" customFormat="1" ht="15.95" customHeight="1">
      <c r="B24" s="24"/>
      <c r="C24" s="361" t="s">
        <v>50</v>
      </c>
      <c r="D24" s="362"/>
      <c r="E24" s="362"/>
      <c r="F24" s="362"/>
      <c r="G24" s="362"/>
      <c r="H24" s="362"/>
      <c r="I24" s="363"/>
      <c r="J24" s="180" t="s">
        <v>408</v>
      </c>
      <c r="K24" s="181"/>
      <c r="L24" s="181"/>
      <c r="M24" s="181"/>
      <c r="N24" s="942" t="s">
        <v>410</v>
      </c>
      <c r="O24" s="942"/>
      <c r="P24" s="942"/>
      <c r="Q24" s="942"/>
      <c r="R24" s="904" t="s">
        <v>529</v>
      </c>
      <c r="S24" s="904"/>
      <c r="T24" s="904"/>
      <c r="U24" s="904"/>
      <c r="V24" s="904"/>
      <c r="W24" s="904"/>
      <c r="X24" s="904"/>
      <c r="Y24" s="904"/>
      <c r="Z24" s="904"/>
      <c r="AA24" s="904"/>
      <c r="AB24" s="904"/>
      <c r="AC24" s="904"/>
      <c r="AD24" s="904"/>
      <c r="AE24" s="904"/>
      <c r="AF24" s="904"/>
      <c r="AG24" s="904"/>
      <c r="AH24" s="904"/>
      <c r="AI24" s="904"/>
      <c r="AJ24" s="904"/>
      <c r="AK24" s="905"/>
      <c r="AL24" s="24"/>
      <c r="BG24" s="119"/>
      <c r="BI24" s="119"/>
      <c r="BJ24" s="119"/>
    </row>
    <row r="25" spans="2:62" s="6" customFormat="1" ht="15.95" customHeight="1">
      <c r="B25" s="24"/>
      <c r="C25" s="864" t="s">
        <v>51</v>
      </c>
      <c r="D25" s="865"/>
      <c r="E25" s="865"/>
      <c r="F25" s="865"/>
      <c r="G25" s="865"/>
      <c r="H25" s="865"/>
      <c r="I25" s="866"/>
      <c r="J25" s="870" t="s">
        <v>530</v>
      </c>
      <c r="K25" s="916"/>
      <c r="L25" s="916"/>
      <c r="M25" s="916"/>
      <c r="N25" s="916"/>
      <c r="O25" s="916"/>
      <c r="P25" s="916"/>
      <c r="Q25" s="916"/>
      <c r="R25" s="916"/>
      <c r="S25" s="916"/>
      <c r="T25" s="916"/>
      <c r="U25" s="916"/>
      <c r="V25" s="916"/>
      <c r="W25" s="916"/>
      <c r="X25" s="916"/>
      <c r="Y25" s="916"/>
      <c r="Z25" s="916"/>
      <c r="AA25" s="916"/>
      <c r="AB25" s="916"/>
      <c r="AC25" s="916"/>
      <c r="AD25" s="916"/>
      <c r="AE25" s="916"/>
      <c r="AF25" s="916"/>
      <c r="AG25" s="916"/>
      <c r="AH25" s="916"/>
      <c r="AI25" s="916"/>
      <c r="AJ25" s="916"/>
      <c r="AK25" s="932"/>
      <c r="AL25" s="24"/>
      <c r="BG25" s="119"/>
      <c r="BI25" s="119"/>
      <c r="BJ25" s="119"/>
    </row>
    <row r="26" spans="2:62" s="6" customFormat="1" ht="15.95" customHeight="1">
      <c r="B26" s="24"/>
      <c r="C26" s="892"/>
      <c r="D26" s="893"/>
      <c r="E26" s="893"/>
      <c r="F26" s="893"/>
      <c r="G26" s="893"/>
      <c r="H26" s="893"/>
      <c r="I26" s="894"/>
      <c r="J26" s="933"/>
      <c r="K26" s="934"/>
      <c r="L26" s="934"/>
      <c r="M26" s="934"/>
      <c r="N26" s="934"/>
      <c r="O26" s="934"/>
      <c r="P26" s="934"/>
      <c r="Q26" s="934"/>
      <c r="R26" s="934"/>
      <c r="S26" s="934"/>
      <c r="T26" s="934"/>
      <c r="U26" s="934"/>
      <c r="V26" s="934"/>
      <c r="W26" s="934"/>
      <c r="X26" s="934"/>
      <c r="Y26" s="934"/>
      <c r="Z26" s="934"/>
      <c r="AA26" s="934"/>
      <c r="AB26" s="934"/>
      <c r="AC26" s="934"/>
      <c r="AD26" s="934"/>
      <c r="AE26" s="934"/>
      <c r="AF26" s="934"/>
      <c r="AG26" s="934"/>
      <c r="AH26" s="934"/>
      <c r="AI26" s="934"/>
      <c r="AJ26" s="934"/>
      <c r="AK26" s="935"/>
      <c r="AL26" s="24"/>
      <c r="BG26" s="119"/>
      <c r="BI26" s="119"/>
      <c r="BJ26" s="119"/>
    </row>
    <row r="27" spans="2:62" s="6" customFormat="1" ht="15.95" customHeight="1">
      <c r="B27" s="24"/>
      <c r="C27" s="864" t="s">
        <v>53</v>
      </c>
      <c r="D27" s="865"/>
      <c r="E27" s="865"/>
      <c r="F27" s="865"/>
      <c r="G27" s="865"/>
      <c r="H27" s="865"/>
      <c r="I27" s="866"/>
      <c r="J27" s="836" t="s">
        <v>665</v>
      </c>
      <c r="K27" s="316"/>
      <c r="L27" s="316"/>
      <c r="M27" s="316"/>
      <c r="N27" s="926">
        <v>18</v>
      </c>
      <c r="O27" s="926"/>
      <c r="P27" s="927" t="s">
        <v>60</v>
      </c>
      <c r="Q27" s="927"/>
      <c r="R27" s="836" t="s">
        <v>54</v>
      </c>
      <c r="S27" s="316"/>
      <c r="T27" s="316"/>
      <c r="U27" s="316"/>
      <c r="V27" s="904" t="s">
        <v>80</v>
      </c>
      <c r="W27" s="904"/>
      <c r="X27" s="904"/>
      <c r="Y27" s="904"/>
      <c r="Z27" s="904"/>
      <c r="AA27" s="904"/>
      <c r="AB27" s="904"/>
      <c r="AC27" s="904"/>
      <c r="AD27" s="904"/>
      <c r="AE27" s="904"/>
      <c r="AF27" s="904"/>
      <c r="AG27" s="904"/>
      <c r="AH27" s="904"/>
      <c r="AI27" s="904"/>
      <c r="AJ27" s="904"/>
      <c r="AK27" s="905"/>
      <c r="AL27" s="24"/>
      <c r="BD27" s="171"/>
      <c r="BF27" s="171"/>
      <c r="BG27" s="171"/>
    </row>
    <row r="28" spans="2:62" s="6" customFormat="1" ht="15.95" customHeight="1">
      <c r="B28" s="24"/>
      <c r="C28" s="910"/>
      <c r="D28" s="911"/>
      <c r="E28" s="911"/>
      <c r="F28" s="911"/>
      <c r="G28" s="911"/>
      <c r="H28" s="911"/>
      <c r="I28" s="912"/>
      <c r="J28" s="348" t="s">
        <v>54</v>
      </c>
      <c r="K28" s="349"/>
      <c r="L28" s="349"/>
      <c r="M28" s="349"/>
      <c r="N28" s="916" t="s">
        <v>55</v>
      </c>
      <c r="O28" s="916"/>
      <c r="P28" s="916"/>
      <c r="Q28" s="916"/>
      <c r="R28" s="916"/>
      <c r="S28" s="916"/>
      <c r="T28" s="916"/>
      <c r="U28" s="916"/>
      <c r="V28" s="916"/>
      <c r="W28" s="349" t="s">
        <v>56</v>
      </c>
      <c r="X28" s="349"/>
      <c r="Y28" s="349"/>
      <c r="Z28" s="349"/>
      <c r="AA28" s="349" t="s">
        <v>57</v>
      </c>
      <c r="AB28" s="349"/>
      <c r="AC28" s="13">
        <v>3</v>
      </c>
      <c r="AD28" s="917" t="s">
        <v>58</v>
      </c>
      <c r="AE28" s="917"/>
      <c r="AF28" s="349" t="s">
        <v>59</v>
      </c>
      <c r="AG28" s="349"/>
      <c r="AH28" s="13">
        <v>15</v>
      </c>
      <c r="AI28" s="917" t="s">
        <v>58</v>
      </c>
      <c r="AJ28" s="917"/>
      <c r="AK28" s="44"/>
      <c r="AL28" s="24"/>
      <c r="BD28" s="171"/>
      <c r="BF28" s="171"/>
      <c r="BG28" s="171"/>
    </row>
    <row r="29" spans="2:62" s="7" customFormat="1" ht="15.95" customHeight="1">
      <c r="B29" s="26"/>
      <c r="C29" s="910"/>
      <c r="D29" s="911"/>
      <c r="E29" s="911"/>
      <c r="F29" s="911"/>
      <c r="G29" s="911"/>
      <c r="H29" s="911"/>
      <c r="I29" s="912"/>
      <c r="J29" s="348" t="s">
        <v>61</v>
      </c>
      <c r="K29" s="928"/>
      <c r="L29" s="928"/>
      <c r="M29" s="929"/>
      <c r="N29" s="32" t="s">
        <v>62</v>
      </c>
      <c r="O29" s="314">
        <v>20.399999999999999</v>
      </c>
      <c r="P29" s="876"/>
      <c r="Q29" s="33" t="s">
        <v>63</v>
      </c>
      <c r="R29" s="314">
        <v>19.2</v>
      </c>
      <c r="S29" s="315"/>
      <c r="T29" s="34" t="s">
        <v>64</v>
      </c>
      <c r="U29" s="314">
        <v>15.8</v>
      </c>
      <c r="V29" s="876"/>
      <c r="W29" s="35" t="s">
        <v>65</v>
      </c>
      <c r="X29" s="918">
        <v>22.5</v>
      </c>
      <c r="Y29" s="919"/>
      <c r="Z29" s="35" t="s">
        <v>66</v>
      </c>
      <c r="AA29" s="877">
        <v>19.8</v>
      </c>
      <c r="AB29" s="906"/>
      <c r="AC29" s="34"/>
      <c r="AD29" s="877"/>
      <c r="AE29" s="906"/>
      <c r="AF29" s="35"/>
      <c r="AG29" s="877"/>
      <c r="AH29" s="906"/>
      <c r="AI29" s="35"/>
      <c r="AJ29" s="877"/>
      <c r="AK29" s="878"/>
      <c r="AL29" s="24"/>
      <c r="AM29" s="6"/>
      <c r="AN29" s="6"/>
      <c r="AO29" s="6"/>
      <c r="AS29" s="2"/>
      <c r="AT29" s="2"/>
      <c r="AV29" s="2"/>
    </row>
    <row r="30" spans="2:62" s="7" customFormat="1" ht="15.95" customHeight="1">
      <c r="B30" s="26"/>
      <c r="C30" s="913"/>
      <c r="D30" s="914"/>
      <c r="E30" s="914"/>
      <c r="F30" s="914"/>
      <c r="G30" s="914"/>
      <c r="H30" s="914"/>
      <c r="I30" s="915"/>
      <c r="J30" s="836" t="s">
        <v>67</v>
      </c>
      <c r="K30" s="920"/>
      <c r="L30" s="920"/>
      <c r="M30" s="921"/>
      <c r="N30" s="32" t="s">
        <v>62</v>
      </c>
      <c r="O30" s="922">
        <v>16.5</v>
      </c>
      <c r="P30" s="923"/>
      <c r="Q30" s="33" t="s">
        <v>63</v>
      </c>
      <c r="R30" s="924">
        <v>16.7</v>
      </c>
      <c r="S30" s="922"/>
      <c r="T30" s="34" t="s">
        <v>64</v>
      </c>
      <c r="U30" s="924">
        <v>14.3</v>
      </c>
      <c r="V30" s="925"/>
      <c r="W30" s="35" t="s">
        <v>65</v>
      </c>
      <c r="X30" s="877">
        <v>18</v>
      </c>
      <c r="Y30" s="906"/>
      <c r="Z30" s="35" t="s">
        <v>66</v>
      </c>
      <c r="AA30" s="877">
        <v>18</v>
      </c>
      <c r="AB30" s="906"/>
      <c r="AC30" s="34"/>
      <c r="AD30" s="877"/>
      <c r="AE30" s="906"/>
      <c r="AF30" s="35"/>
      <c r="AG30" s="877"/>
      <c r="AH30" s="906"/>
      <c r="AI30" s="35"/>
      <c r="AJ30" s="877"/>
      <c r="AK30" s="878"/>
      <c r="AL30" s="24"/>
      <c r="AM30" s="6"/>
      <c r="AN30" s="6"/>
      <c r="AO30" s="6"/>
      <c r="AS30" s="2"/>
      <c r="AT30" s="2"/>
      <c r="AV30" s="2"/>
    </row>
    <row r="31" spans="2:62" s="6" customFormat="1" ht="15.95" customHeight="1">
      <c r="B31" s="24"/>
      <c r="C31" s="361" t="s">
        <v>72</v>
      </c>
      <c r="D31" s="362"/>
      <c r="E31" s="362"/>
      <c r="F31" s="362"/>
      <c r="G31" s="362"/>
      <c r="H31" s="362"/>
      <c r="I31" s="363"/>
      <c r="J31" s="348" t="s">
        <v>56</v>
      </c>
      <c r="K31" s="349"/>
      <c r="L31" s="349"/>
      <c r="M31" s="349"/>
      <c r="N31" s="879">
        <f>AH28</f>
        <v>15</v>
      </c>
      <c r="O31" s="879"/>
      <c r="P31" s="880" t="s">
        <v>58</v>
      </c>
      <c r="Q31" s="880"/>
      <c r="R31" s="316" t="s">
        <v>73</v>
      </c>
      <c r="S31" s="316"/>
      <c r="T31" s="882">
        <v>0.3</v>
      </c>
      <c r="U31" s="882"/>
      <c r="V31" s="170" t="s">
        <v>74</v>
      </c>
      <c r="W31" s="170"/>
      <c r="X31" s="316" t="s">
        <v>75</v>
      </c>
      <c r="Y31" s="316"/>
      <c r="Z31" s="882">
        <v>3.5</v>
      </c>
      <c r="AA31" s="882"/>
      <c r="AB31" s="170" t="s">
        <v>74</v>
      </c>
      <c r="AC31" s="170"/>
      <c r="AD31" s="316" t="s">
        <v>77</v>
      </c>
      <c r="AE31" s="316"/>
      <c r="AF31" s="882">
        <v>1.1499999999999999</v>
      </c>
      <c r="AG31" s="882"/>
      <c r="AH31" s="170" t="s">
        <v>74</v>
      </c>
      <c r="AI31" s="907"/>
      <c r="AJ31" s="907"/>
      <c r="AK31" s="908"/>
      <c r="AL31" s="24"/>
      <c r="BG31" s="171"/>
      <c r="BI31" s="171"/>
      <c r="BJ31" s="171"/>
    </row>
    <row r="32" spans="2:62" s="7" customFormat="1" ht="15.95" customHeight="1">
      <c r="B32" s="26"/>
      <c r="C32" s="864" t="s">
        <v>79</v>
      </c>
      <c r="D32" s="865"/>
      <c r="E32" s="865"/>
      <c r="F32" s="865"/>
      <c r="G32" s="865"/>
      <c r="H32" s="865"/>
      <c r="I32" s="866"/>
      <c r="J32" s="348" t="s">
        <v>54</v>
      </c>
      <c r="K32" s="349"/>
      <c r="L32" s="349"/>
      <c r="M32" s="349"/>
      <c r="N32" s="899" t="s">
        <v>80</v>
      </c>
      <c r="O32" s="899"/>
      <c r="P32" s="899"/>
      <c r="Q32" s="900" t="s">
        <v>81</v>
      </c>
      <c r="R32" s="368"/>
      <c r="S32" s="368"/>
      <c r="T32" s="368"/>
      <c r="U32" s="368"/>
      <c r="V32" s="364">
        <v>235</v>
      </c>
      <c r="W32" s="364"/>
      <c r="X32" s="365" t="s">
        <v>82</v>
      </c>
      <c r="Y32" s="365"/>
      <c r="Z32" s="368" t="s">
        <v>83</v>
      </c>
      <c r="AA32" s="368"/>
      <c r="AB32" s="901" t="s">
        <v>84</v>
      </c>
      <c r="AC32" s="901"/>
      <c r="AD32" s="368" t="s">
        <v>85</v>
      </c>
      <c r="AE32" s="368"/>
      <c r="AF32" s="368"/>
      <c r="AG32" s="368"/>
      <c r="AH32" s="364">
        <v>294</v>
      </c>
      <c r="AI32" s="364"/>
      <c r="AJ32" s="365" t="s">
        <v>82</v>
      </c>
      <c r="AK32" s="369"/>
      <c r="AL32" s="24"/>
      <c r="AM32" s="6"/>
      <c r="AN32" s="6"/>
      <c r="AO32" s="6"/>
      <c r="AP32" s="6"/>
      <c r="AQ32" s="6"/>
      <c r="AR32" s="6"/>
      <c r="AV32" s="2"/>
      <c r="AW32" s="2"/>
      <c r="AY32" s="2"/>
    </row>
    <row r="33" spans="2:73" s="7" customFormat="1" ht="15.95" customHeight="1">
      <c r="B33" s="26"/>
      <c r="C33" s="892"/>
      <c r="D33" s="893"/>
      <c r="E33" s="893"/>
      <c r="F33" s="893"/>
      <c r="G33" s="893"/>
      <c r="H33" s="893"/>
      <c r="I33" s="894"/>
      <c r="J33" s="896" t="s">
        <v>87</v>
      </c>
      <c r="K33" s="897"/>
      <c r="L33" s="897"/>
      <c r="M33" s="897"/>
      <c r="N33" s="897"/>
      <c r="O33" s="897"/>
      <c r="P33" s="897"/>
      <c r="Q33" s="898" t="s">
        <v>88</v>
      </c>
      <c r="R33" s="366"/>
      <c r="S33" s="366"/>
      <c r="T33" s="366"/>
      <c r="U33" s="366"/>
      <c r="V33" s="881">
        <v>235</v>
      </c>
      <c r="W33" s="881"/>
      <c r="X33" s="887" t="s">
        <v>82</v>
      </c>
      <c r="Y33" s="887"/>
      <c r="Z33" s="366" t="s">
        <v>83</v>
      </c>
      <c r="AA33" s="366"/>
      <c r="AB33" s="367" t="s">
        <v>84</v>
      </c>
      <c r="AC33" s="367"/>
      <c r="AD33" s="366" t="s">
        <v>85</v>
      </c>
      <c r="AE33" s="366"/>
      <c r="AF33" s="366"/>
      <c r="AG33" s="366"/>
      <c r="AH33" s="881">
        <v>294</v>
      </c>
      <c r="AI33" s="881"/>
      <c r="AJ33" s="887" t="s">
        <v>82</v>
      </c>
      <c r="AK33" s="888"/>
      <c r="AL33" s="24"/>
      <c r="AM33" s="6"/>
    </row>
    <row r="34" spans="2:73" s="6" customFormat="1" ht="15.95" customHeight="1">
      <c r="B34" s="24"/>
      <c r="C34" s="361" t="s">
        <v>531</v>
      </c>
      <c r="D34" s="362"/>
      <c r="E34" s="362"/>
      <c r="F34" s="362"/>
      <c r="G34" s="362"/>
      <c r="H34" s="362"/>
      <c r="I34" s="363"/>
      <c r="J34" s="348" t="s">
        <v>54</v>
      </c>
      <c r="K34" s="349"/>
      <c r="L34" s="349"/>
      <c r="M34" s="349"/>
      <c r="N34" s="370" t="s">
        <v>640</v>
      </c>
      <c r="O34" s="371"/>
      <c r="P34" s="371"/>
      <c r="Q34" s="372" t="s">
        <v>664</v>
      </c>
      <c r="R34" s="372"/>
      <c r="S34" s="372"/>
      <c r="T34" s="372"/>
      <c r="U34" s="373"/>
      <c r="V34" s="364">
        <v>235</v>
      </c>
      <c r="W34" s="364"/>
      <c r="X34" s="365" t="s">
        <v>82</v>
      </c>
      <c r="Y34" s="365"/>
      <c r="Z34" s="366" t="s">
        <v>83</v>
      </c>
      <c r="AA34" s="366"/>
      <c r="AB34" s="367" t="s">
        <v>532</v>
      </c>
      <c r="AC34" s="367"/>
      <c r="AD34" s="368" t="s">
        <v>85</v>
      </c>
      <c r="AE34" s="368"/>
      <c r="AF34" s="368"/>
      <c r="AG34" s="368"/>
      <c r="AH34" s="364">
        <v>235</v>
      </c>
      <c r="AI34" s="364"/>
      <c r="AJ34" s="365" t="s">
        <v>82</v>
      </c>
      <c r="AK34" s="369"/>
      <c r="AL34" s="24"/>
    </row>
    <row r="35" spans="2:73" s="6" customFormat="1" ht="15.95" customHeight="1">
      <c r="B35" s="24"/>
      <c r="C35" s="361" t="s">
        <v>90</v>
      </c>
      <c r="D35" s="362"/>
      <c r="E35" s="362"/>
      <c r="F35" s="362"/>
      <c r="G35" s="362"/>
      <c r="H35" s="362"/>
      <c r="I35" s="363"/>
      <c r="J35" s="889" t="s">
        <v>91</v>
      </c>
      <c r="K35" s="890"/>
      <c r="L35" s="890"/>
      <c r="M35" s="890"/>
      <c r="N35" s="890"/>
      <c r="O35" s="890"/>
      <c r="P35" s="890"/>
      <c r="Q35" s="890"/>
      <c r="R35" s="890"/>
      <c r="S35" s="890"/>
      <c r="T35" s="890"/>
      <c r="U35" s="890"/>
      <c r="V35" s="890"/>
      <c r="W35" s="890"/>
      <c r="X35" s="890"/>
      <c r="Y35" s="890"/>
      <c r="Z35" s="890"/>
      <c r="AA35" s="890"/>
      <c r="AB35" s="890"/>
      <c r="AC35" s="890"/>
      <c r="AD35" s="890"/>
      <c r="AE35" s="890"/>
      <c r="AF35" s="890"/>
      <c r="AG35" s="890"/>
      <c r="AH35" s="890"/>
      <c r="AI35" s="890"/>
      <c r="AJ35" s="890"/>
      <c r="AK35" s="891"/>
      <c r="AL35" s="24"/>
    </row>
    <row r="36" spans="2:73" s="6" customFormat="1" ht="15.95" customHeight="1">
      <c r="B36" s="24"/>
      <c r="C36" s="361" t="s">
        <v>92</v>
      </c>
      <c r="D36" s="362"/>
      <c r="E36" s="362"/>
      <c r="F36" s="362"/>
      <c r="G36" s="362"/>
      <c r="H36" s="362"/>
      <c r="I36" s="363"/>
      <c r="J36" s="889" t="s">
        <v>533</v>
      </c>
      <c r="K36" s="890"/>
      <c r="L36" s="890"/>
      <c r="M36" s="890"/>
      <c r="N36" s="890"/>
      <c r="O36" s="890"/>
      <c r="P36" s="890"/>
      <c r="Q36" s="890"/>
      <c r="R36" s="890"/>
      <c r="S36" s="890"/>
      <c r="T36" s="890"/>
      <c r="U36" s="890"/>
      <c r="V36" s="890"/>
      <c r="W36" s="890"/>
      <c r="X36" s="890"/>
      <c r="Y36" s="890"/>
      <c r="Z36" s="890"/>
      <c r="AA36" s="890"/>
      <c r="AB36" s="890"/>
      <c r="AC36" s="890"/>
      <c r="AD36" s="890"/>
      <c r="AE36" s="890"/>
      <c r="AF36" s="890"/>
      <c r="AG36" s="890"/>
      <c r="AH36" s="890"/>
      <c r="AI36" s="890"/>
      <c r="AJ36" s="890"/>
      <c r="AK36" s="891"/>
      <c r="AL36" s="24"/>
    </row>
    <row r="37" spans="2:73" s="6" customFormat="1" ht="15.95" customHeight="1">
      <c r="B37" s="24"/>
      <c r="C37" s="864" t="s">
        <v>94</v>
      </c>
      <c r="D37" s="865"/>
      <c r="E37" s="865"/>
      <c r="F37" s="865"/>
      <c r="G37" s="865"/>
      <c r="H37" s="865"/>
      <c r="I37" s="866"/>
      <c r="J37" s="870" t="s">
        <v>534</v>
      </c>
      <c r="K37" s="871"/>
      <c r="L37" s="871"/>
      <c r="M37" s="871"/>
      <c r="N37" s="871"/>
      <c r="O37" s="871"/>
      <c r="P37" s="871"/>
      <c r="Q37" s="871"/>
      <c r="R37" s="871"/>
      <c r="S37" s="871"/>
      <c r="T37" s="871"/>
      <c r="U37" s="871"/>
      <c r="V37" s="871"/>
      <c r="W37" s="871"/>
      <c r="X37" s="871"/>
      <c r="Y37" s="871"/>
      <c r="Z37" s="871"/>
      <c r="AA37" s="871"/>
      <c r="AB37" s="871"/>
      <c r="AC37" s="871"/>
      <c r="AD37" s="871"/>
      <c r="AE37" s="871"/>
      <c r="AF37" s="871"/>
      <c r="AG37" s="871"/>
      <c r="AH37" s="871"/>
      <c r="AI37" s="871"/>
      <c r="AJ37" s="871"/>
      <c r="AK37" s="872"/>
      <c r="AL37" s="24"/>
    </row>
    <row r="38" spans="2:73" s="6" customFormat="1" ht="15.95" customHeight="1" thickBot="1">
      <c r="B38" s="24"/>
      <c r="C38" s="867"/>
      <c r="D38" s="868"/>
      <c r="E38" s="868"/>
      <c r="F38" s="868"/>
      <c r="G38" s="868"/>
      <c r="H38" s="868"/>
      <c r="I38" s="869"/>
      <c r="J38" s="873"/>
      <c r="K38" s="874"/>
      <c r="L38" s="874"/>
      <c r="M38" s="874"/>
      <c r="N38" s="874"/>
      <c r="O38" s="874"/>
      <c r="P38" s="874"/>
      <c r="Q38" s="874"/>
      <c r="R38" s="874"/>
      <c r="S38" s="874"/>
      <c r="T38" s="874"/>
      <c r="U38" s="874"/>
      <c r="V38" s="874"/>
      <c r="W38" s="874"/>
      <c r="X38" s="874"/>
      <c r="Y38" s="874"/>
      <c r="Z38" s="874"/>
      <c r="AA38" s="874"/>
      <c r="AB38" s="874"/>
      <c r="AC38" s="874"/>
      <c r="AD38" s="874"/>
      <c r="AE38" s="874"/>
      <c r="AF38" s="874"/>
      <c r="AG38" s="874"/>
      <c r="AH38" s="874"/>
      <c r="AI38" s="874"/>
      <c r="AJ38" s="874"/>
      <c r="AK38" s="875"/>
      <c r="AL38" s="24"/>
    </row>
    <row r="39" spans="2:73" s="7" customFormat="1" ht="20.100000000000001" customHeight="1" thickTop="1" thickBot="1">
      <c r="B39" s="26"/>
      <c r="C39" s="174" t="s">
        <v>688</v>
      </c>
      <c r="D39" s="175"/>
      <c r="E39" s="175"/>
      <c r="F39" s="175"/>
      <c r="G39" s="175"/>
      <c r="H39" s="175"/>
      <c r="I39" s="175"/>
      <c r="J39" s="176" t="s">
        <v>689</v>
      </c>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7"/>
      <c r="AL39" s="24"/>
      <c r="AM39" s="6"/>
      <c r="AN39" s="1233" t="s">
        <v>537</v>
      </c>
      <c r="AO39" s="1233"/>
      <c r="AP39" s="1233" t="s">
        <v>538</v>
      </c>
      <c r="AQ39" s="1233"/>
      <c r="AR39" s="6"/>
      <c r="AS39" s="6"/>
      <c r="AT39" s="6"/>
      <c r="AU39" s="6"/>
      <c r="AV39" s="6"/>
      <c r="AW39" s="6"/>
      <c r="AX39" s="6"/>
      <c r="AY39" s="6"/>
      <c r="AZ39" s="6"/>
      <c r="BA39" s="6"/>
      <c r="BB39" s="6"/>
      <c r="BC39" s="6"/>
    </row>
    <row r="40" spans="2:73" s="7" customFormat="1" ht="20.100000000000001" customHeight="1" thickTop="1">
      <c r="B40" s="26"/>
      <c r="C40" s="845" t="s">
        <v>415</v>
      </c>
      <c r="D40" s="846"/>
      <c r="E40" s="846"/>
      <c r="F40" s="846"/>
      <c r="G40" s="846"/>
      <c r="H40" s="846"/>
      <c r="I40" s="846"/>
      <c r="J40" s="1234"/>
      <c r="K40" s="1234"/>
      <c r="L40" s="1234"/>
      <c r="M40" s="1234"/>
      <c r="N40" s="1235" t="s">
        <v>416</v>
      </c>
      <c r="O40" s="1234"/>
      <c r="P40" s="1234"/>
      <c r="Q40" s="1234"/>
      <c r="R40" s="1234"/>
      <c r="S40" s="1234"/>
      <c r="T40" s="1234"/>
      <c r="U40" s="1234"/>
      <c r="V40" s="1234"/>
      <c r="W40" s="1234"/>
      <c r="X40" s="1234"/>
      <c r="Y40" s="1237" t="s">
        <v>535</v>
      </c>
      <c r="Z40" s="1238"/>
      <c r="AA40" s="1238"/>
      <c r="AB40" s="1238"/>
      <c r="AC40" s="1238"/>
      <c r="AD40" s="1241">
        <f>J53</f>
        <v>0.6</v>
      </c>
      <c r="AE40" s="1241"/>
      <c r="AF40" s="1241"/>
      <c r="AG40" s="1238" t="s">
        <v>536</v>
      </c>
      <c r="AH40" s="1238"/>
      <c r="AI40" s="1241">
        <f>J54</f>
        <v>1</v>
      </c>
      <c r="AJ40" s="1241"/>
      <c r="AK40" s="1243"/>
      <c r="AL40" s="24"/>
      <c r="AM40" s="6"/>
      <c r="AN40" s="54">
        <v>1</v>
      </c>
      <c r="AO40" s="55" t="s">
        <v>546</v>
      </c>
      <c r="AP40" s="133">
        <v>1</v>
      </c>
      <c r="AQ40" s="55" t="s">
        <v>547</v>
      </c>
      <c r="AR40" s="56" t="s">
        <v>548</v>
      </c>
      <c r="AS40" s="860" t="s">
        <v>549</v>
      </c>
      <c r="AT40" s="860"/>
      <c r="AU40" s="860"/>
      <c r="AV40" s="860"/>
      <c r="AW40" s="860"/>
      <c r="AX40" s="860"/>
      <c r="AY40" s="860"/>
      <c r="AZ40" s="860"/>
      <c r="BA40" s="860"/>
      <c r="BB40" s="860"/>
      <c r="BC40" s="860"/>
      <c r="BD40" s="860"/>
      <c r="BE40" s="860"/>
      <c r="BF40" s="860"/>
      <c r="BG40" s="860"/>
      <c r="BH40" s="860"/>
      <c r="BI40" s="860"/>
      <c r="BJ40" s="860"/>
      <c r="BK40" s="860"/>
      <c r="BL40" s="860"/>
      <c r="BM40" s="860"/>
      <c r="BN40" s="860"/>
      <c r="BO40" s="860"/>
      <c r="BP40" s="860"/>
      <c r="BQ40" s="860"/>
      <c r="BR40" s="860"/>
      <c r="BS40" s="860"/>
      <c r="BT40" s="860"/>
      <c r="BU40" s="861"/>
    </row>
    <row r="41" spans="2:73" s="7" customFormat="1" ht="20.100000000000001" customHeight="1">
      <c r="B41" s="26"/>
      <c r="C41" s="833" t="s">
        <v>394</v>
      </c>
      <c r="D41" s="834"/>
      <c r="E41" s="313" t="s">
        <v>539</v>
      </c>
      <c r="F41" s="313"/>
      <c r="G41" s="313" t="s">
        <v>540</v>
      </c>
      <c r="H41" s="313"/>
      <c r="I41" s="313" t="s">
        <v>541</v>
      </c>
      <c r="J41" s="313"/>
      <c r="K41" s="206" t="s">
        <v>542</v>
      </c>
      <c r="L41" s="207"/>
      <c r="M41" s="207"/>
      <c r="N41" s="835" t="s">
        <v>394</v>
      </c>
      <c r="O41" s="834"/>
      <c r="P41" s="313" t="s">
        <v>539</v>
      </c>
      <c r="Q41" s="313"/>
      <c r="R41" s="313" t="s">
        <v>543</v>
      </c>
      <c r="S41" s="313"/>
      <c r="T41" s="313" t="s">
        <v>541</v>
      </c>
      <c r="U41" s="313"/>
      <c r="V41" s="206" t="s">
        <v>542</v>
      </c>
      <c r="W41" s="207"/>
      <c r="X41" s="207"/>
      <c r="Y41" s="1239"/>
      <c r="Z41" s="1240"/>
      <c r="AA41" s="1240"/>
      <c r="AB41" s="1240"/>
      <c r="AC41" s="1240"/>
      <c r="AD41" s="1242"/>
      <c r="AE41" s="1242"/>
      <c r="AF41" s="1242"/>
      <c r="AG41" s="1240"/>
      <c r="AH41" s="1240"/>
      <c r="AI41" s="1242"/>
      <c r="AJ41" s="1242"/>
      <c r="AK41" s="1244"/>
      <c r="AL41" s="24"/>
      <c r="AM41" s="24"/>
      <c r="AN41" s="57">
        <v>0.5</v>
      </c>
      <c r="AO41" s="134" t="s">
        <v>554</v>
      </c>
      <c r="AP41" s="135">
        <v>0.5</v>
      </c>
      <c r="AQ41" s="136" t="s">
        <v>554</v>
      </c>
      <c r="AR41" s="15" t="s">
        <v>555</v>
      </c>
      <c r="AS41" s="858" t="s">
        <v>556</v>
      </c>
      <c r="AT41" s="858"/>
      <c r="AU41" s="858"/>
      <c r="AV41" s="858"/>
      <c r="AW41" s="858"/>
      <c r="AX41" s="858"/>
      <c r="AY41" s="858"/>
      <c r="AZ41" s="858"/>
      <c r="BA41" s="858"/>
      <c r="BB41" s="858"/>
      <c r="BC41" s="858"/>
      <c r="BD41" s="858"/>
      <c r="BE41" s="858"/>
      <c r="BF41" s="858"/>
      <c r="BG41" s="858"/>
      <c r="BH41" s="858"/>
      <c r="BI41" s="858"/>
      <c r="BJ41" s="858"/>
      <c r="BK41" s="858"/>
      <c r="BL41" s="858"/>
      <c r="BM41" s="858"/>
      <c r="BN41" s="858"/>
      <c r="BO41" s="858"/>
      <c r="BP41" s="858"/>
      <c r="BQ41" s="858"/>
      <c r="BR41" s="858"/>
      <c r="BS41" s="858"/>
      <c r="BT41" s="858"/>
      <c r="BU41" s="859"/>
    </row>
    <row r="42" spans="2:73" s="7" customFormat="1" ht="20.100000000000001" customHeight="1">
      <c r="B42" s="26"/>
      <c r="C42" s="356"/>
      <c r="D42" s="357"/>
      <c r="E42" s="322"/>
      <c r="F42" s="322"/>
      <c r="G42" s="317"/>
      <c r="H42" s="317"/>
      <c r="I42" s="322"/>
      <c r="J42" s="322"/>
      <c r="K42" s="1236"/>
      <c r="L42" s="608"/>
      <c r="M42" s="609"/>
      <c r="N42" s="320"/>
      <c r="O42" s="321"/>
      <c r="P42" s="322"/>
      <c r="Q42" s="322"/>
      <c r="R42" s="317"/>
      <c r="S42" s="317"/>
      <c r="T42" s="322"/>
      <c r="U42" s="322"/>
      <c r="V42" s="1236"/>
      <c r="W42" s="608"/>
      <c r="X42" s="609"/>
      <c r="Y42" s="965" t="s">
        <v>544</v>
      </c>
      <c r="Z42" s="966"/>
      <c r="AA42" s="966"/>
      <c r="AB42" s="966"/>
      <c r="AC42" s="966"/>
      <c r="AD42" s="1241">
        <f>MIN(E50,P50)</f>
        <v>0.35</v>
      </c>
      <c r="AE42" s="1241"/>
      <c r="AF42" s="1241"/>
      <c r="AG42" s="1238" t="s">
        <v>545</v>
      </c>
      <c r="AH42" s="1238"/>
      <c r="AI42" s="1241">
        <f>MIN(T50,I50)</f>
        <v>0.46</v>
      </c>
      <c r="AJ42" s="1241"/>
      <c r="AK42" s="1243"/>
      <c r="AL42" s="25"/>
      <c r="AM42" s="25"/>
      <c r="AN42" s="57"/>
      <c r="AO42" s="30"/>
      <c r="AP42" s="137"/>
      <c r="AQ42" s="30"/>
      <c r="AR42" s="15" t="s">
        <v>558</v>
      </c>
      <c r="AS42" s="858" t="s">
        <v>559</v>
      </c>
      <c r="AT42" s="858"/>
      <c r="AU42" s="858"/>
      <c r="AV42" s="858"/>
      <c r="AW42" s="858"/>
      <c r="AX42" s="858"/>
      <c r="AY42" s="858"/>
      <c r="AZ42" s="858"/>
      <c r="BA42" s="858"/>
      <c r="BB42" s="858"/>
      <c r="BC42" s="858"/>
      <c r="BD42" s="858"/>
      <c r="BE42" s="858"/>
      <c r="BF42" s="858"/>
      <c r="BG42" s="858"/>
      <c r="BH42" s="858"/>
      <c r="BI42" s="858"/>
      <c r="BJ42" s="858"/>
      <c r="BK42" s="858"/>
      <c r="BL42" s="858"/>
      <c r="BM42" s="858"/>
      <c r="BN42" s="858"/>
      <c r="BO42" s="858"/>
      <c r="BP42" s="858"/>
      <c r="BQ42" s="858"/>
      <c r="BR42" s="858"/>
      <c r="BS42" s="858"/>
      <c r="BT42" s="858"/>
      <c r="BU42" s="859"/>
    </row>
    <row r="43" spans="2:73" s="7" customFormat="1" ht="20.100000000000001" customHeight="1" thickBot="1">
      <c r="B43" s="26"/>
      <c r="C43" s="356"/>
      <c r="D43" s="357"/>
      <c r="E43" s="322"/>
      <c r="F43" s="322"/>
      <c r="G43" s="317"/>
      <c r="H43" s="317"/>
      <c r="I43" s="322"/>
      <c r="J43" s="322"/>
      <c r="K43" s="1236"/>
      <c r="L43" s="608"/>
      <c r="M43" s="609"/>
      <c r="N43" s="320"/>
      <c r="O43" s="321"/>
      <c r="P43" s="322"/>
      <c r="Q43" s="322"/>
      <c r="R43" s="317"/>
      <c r="S43" s="317"/>
      <c r="T43" s="322"/>
      <c r="U43" s="322"/>
      <c r="V43" s="1236"/>
      <c r="W43" s="608"/>
      <c r="X43" s="609"/>
      <c r="Y43" s="597"/>
      <c r="Z43" s="592"/>
      <c r="AA43" s="592"/>
      <c r="AB43" s="592"/>
      <c r="AC43" s="592"/>
      <c r="AD43" s="1242"/>
      <c r="AE43" s="1242"/>
      <c r="AF43" s="1242"/>
      <c r="AG43" s="1240"/>
      <c r="AH43" s="1240"/>
      <c r="AI43" s="1242"/>
      <c r="AJ43" s="1242"/>
      <c r="AK43" s="1244"/>
      <c r="AL43" s="25"/>
      <c r="AM43" s="25"/>
      <c r="AN43" s="58"/>
      <c r="AO43" s="59"/>
      <c r="AP43" s="138"/>
      <c r="AQ43" s="139"/>
      <c r="AR43" s="60"/>
      <c r="AS43" s="856"/>
      <c r="AT43" s="856"/>
      <c r="AU43" s="856"/>
      <c r="AV43" s="856"/>
      <c r="AW43" s="856"/>
      <c r="AX43" s="856"/>
      <c r="AY43" s="856"/>
      <c r="AZ43" s="856"/>
      <c r="BA43" s="856"/>
      <c r="BB43" s="856"/>
      <c r="BC43" s="856"/>
      <c r="BD43" s="856"/>
      <c r="BE43" s="856"/>
      <c r="BF43" s="856"/>
      <c r="BG43" s="856"/>
      <c r="BH43" s="856"/>
      <c r="BI43" s="856"/>
      <c r="BJ43" s="856"/>
      <c r="BK43" s="856"/>
      <c r="BL43" s="856"/>
      <c r="BM43" s="856"/>
      <c r="BN43" s="856"/>
      <c r="BO43" s="856"/>
      <c r="BP43" s="856"/>
      <c r="BQ43" s="856"/>
      <c r="BR43" s="856"/>
      <c r="BS43" s="856"/>
      <c r="BT43" s="856"/>
      <c r="BU43" s="857"/>
    </row>
    <row r="44" spans="2:73" s="7" customFormat="1" ht="20.100000000000001" customHeight="1" thickTop="1">
      <c r="B44" s="26"/>
      <c r="C44" s="356"/>
      <c r="D44" s="357"/>
      <c r="E44" s="322"/>
      <c r="F44" s="322"/>
      <c r="G44" s="317"/>
      <c r="H44" s="317"/>
      <c r="I44" s="322"/>
      <c r="J44" s="322"/>
      <c r="K44" s="1236"/>
      <c r="L44" s="608"/>
      <c r="M44" s="609"/>
      <c r="N44" s="320"/>
      <c r="O44" s="321"/>
      <c r="P44" s="322"/>
      <c r="Q44" s="322"/>
      <c r="R44" s="317"/>
      <c r="S44" s="317"/>
      <c r="T44" s="322"/>
      <c r="U44" s="322"/>
      <c r="V44" s="1236"/>
      <c r="W44" s="608"/>
      <c r="X44" s="609"/>
      <c r="Y44" s="344" t="s">
        <v>552</v>
      </c>
      <c r="Z44" s="345"/>
      <c r="AA44" s="345"/>
      <c r="AB44" s="345"/>
      <c r="AC44" s="1241">
        <f>ROUNDDOWN(AD42/AD40,2)</f>
        <v>0.57999999999999996</v>
      </c>
      <c r="AD44" s="1241"/>
      <c r="AE44" s="1241"/>
      <c r="AF44" s="345" t="s">
        <v>553</v>
      </c>
      <c r="AG44" s="345"/>
      <c r="AH44" s="345"/>
      <c r="AI44" s="1241">
        <f>ROUNDDOWN(AI42/AI40,2)</f>
        <v>0.46</v>
      </c>
      <c r="AJ44" s="1241"/>
      <c r="AK44" s="1243"/>
      <c r="AL44" s="25"/>
      <c r="AM44" s="25"/>
    </row>
    <row r="45" spans="2:73" s="7" customFormat="1" ht="20.100000000000001" customHeight="1">
      <c r="B45" s="26"/>
      <c r="C45" s="356" t="s">
        <v>107</v>
      </c>
      <c r="D45" s="357"/>
      <c r="E45" s="322">
        <v>0.55000000000000004</v>
      </c>
      <c r="F45" s="322"/>
      <c r="G45" s="317">
        <f>IF(E45="","",ROUNDDOWN(E45/$AD$40,2))</f>
        <v>0.91</v>
      </c>
      <c r="H45" s="317"/>
      <c r="I45" s="322">
        <v>0.56000000000000005</v>
      </c>
      <c r="J45" s="322"/>
      <c r="K45" s="1236" t="s">
        <v>550</v>
      </c>
      <c r="L45" s="608"/>
      <c r="M45" s="609"/>
      <c r="N45" s="320" t="s">
        <v>107</v>
      </c>
      <c r="O45" s="321"/>
      <c r="P45" s="322">
        <v>0.6</v>
      </c>
      <c r="Q45" s="322"/>
      <c r="R45" s="317">
        <f>IF(P45="","",ROUNDDOWN(P45/$AD$40,2))</f>
        <v>1</v>
      </c>
      <c r="S45" s="317"/>
      <c r="T45" s="322">
        <v>1.2</v>
      </c>
      <c r="U45" s="322"/>
      <c r="V45" s="1236" t="s">
        <v>551</v>
      </c>
      <c r="W45" s="608"/>
      <c r="X45" s="609"/>
      <c r="Y45" s="346"/>
      <c r="Z45" s="347"/>
      <c r="AA45" s="347"/>
      <c r="AB45" s="347"/>
      <c r="AC45" s="1242"/>
      <c r="AD45" s="1242"/>
      <c r="AE45" s="1242"/>
      <c r="AF45" s="347"/>
      <c r="AG45" s="347"/>
      <c r="AH45" s="347"/>
      <c r="AI45" s="1242"/>
      <c r="AJ45" s="1242"/>
      <c r="AK45" s="1244"/>
      <c r="AL45" s="25"/>
      <c r="AM45" s="25"/>
    </row>
    <row r="46" spans="2:73" s="7" customFormat="1" ht="20.100000000000001" customHeight="1">
      <c r="B46" s="26"/>
      <c r="C46" s="356" t="s">
        <v>110</v>
      </c>
      <c r="D46" s="357"/>
      <c r="E46" s="322">
        <v>0.45</v>
      </c>
      <c r="F46" s="322"/>
      <c r="G46" s="317">
        <f>IF(E46="","",ROUNDDOWN(E46/$AD$40,2))</f>
        <v>0.75</v>
      </c>
      <c r="H46" s="317"/>
      <c r="I46" s="322">
        <v>0.46</v>
      </c>
      <c r="J46" s="322"/>
      <c r="K46" s="1236" t="s">
        <v>550</v>
      </c>
      <c r="L46" s="608"/>
      <c r="M46" s="609"/>
      <c r="N46" s="320" t="s">
        <v>110</v>
      </c>
      <c r="O46" s="321"/>
      <c r="P46" s="322">
        <v>0.45</v>
      </c>
      <c r="Q46" s="322"/>
      <c r="R46" s="317">
        <f>IF(P46="","",ROUNDDOWN(P46/$AD$40,2))</f>
        <v>0.75</v>
      </c>
      <c r="S46" s="317"/>
      <c r="T46" s="322">
        <v>0.47</v>
      </c>
      <c r="U46" s="322"/>
      <c r="V46" s="1236" t="s">
        <v>557</v>
      </c>
      <c r="W46" s="608"/>
      <c r="X46" s="609"/>
      <c r="Y46" s="1245" t="str">
        <f>IF(AND(AC44&gt;=$AN$40,AI44&gt;=AP40),$AS$40,IF(OR(AC44&lt;$AN$41,AI44&lt;AP41),$AS$41,AS42))</f>
        <v>地震の震動および衝撃に対して、倒壊し、または崩壊する危険性が高いと判断する。</v>
      </c>
      <c r="Z46" s="1246"/>
      <c r="AA46" s="1246"/>
      <c r="AB46" s="1246"/>
      <c r="AC46" s="1246"/>
      <c r="AD46" s="1246"/>
      <c r="AE46" s="1246"/>
      <c r="AF46" s="1246"/>
      <c r="AG46" s="1246"/>
      <c r="AH46" s="1246"/>
      <c r="AI46" s="1246"/>
      <c r="AJ46" s="1246"/>
      <c r="AK46" s="1247"/>
      <c r="AL46" s="25"/>
      <c r="AM46" s="25"/>
    </row>
    <row r="47" spans="2:73" s="7" customFormat="1" ht="20.100000000000001" customHeight="1">
      <c r="B47" s="26"/>
      <c r="C47" s="356" t="s">
        <v>560</v>
      </c>
      <c r="D47" s="357"/>
      <c r="E47" s="322">
        <v>0.55000000000000004</v>
      </c>
      <c r="F47" s="322"/>
      <c r="G47" s="317">
        <f>IF(E47="","",ROUNDDOWN(E47/$AD$40,2))</f>
        <v>0.91</v>
      </c>
      <c r="H47" s="317"/>
      <c r="I47" s="322">
        <v>0.61</v>
      </c>
      <c r="J47" s="322"/>
      <c r="K47" s="1236" t="s">
        <v>550</v>
      </c>
      <c r="L47" s="608"/>
      <c r="M47" s="609"/>
      <c r="N47" s="320" t="s">
        <v>561</v>
      </c>
      <c r="O47" s="321"/>
      <c r="P47" s="322">
        <v>0.45</v>
      </c>
      <c r="Q47" s="322"/>
      <c r="R47" s="317">
        <f>IF(P47="","",ROUNDDOWN(P47/$AD$40,2))</f>
        <v>0.75</v>
      </c>
      <c r="S47" s="317"/>
      <c r="T47" s="322">
        <v>0.51</v>
      </c>
      <c r="U47" s="322"/>
      <c r="V47" s="1236" t="s">
        <v>562</v>
      </c>
      <c r="W47" s="608"/>
      <c r="X47" s="609"/>
      <c r="Y47" s="1248"/>
      <c r="Z47" s="1249"/>
      <c r="AA47" s="1249"/>
      <c r="AB47" s="1249"/>
      <c r="AC47" s="1249"/>
      <c r="AD47" s="1249"/>
      <c r="AE47" s="1249"/>
      <c r="AF47" s="1249"/>
      <c r="AG47" s="1249"/>
      <c r="AH47" s="1249"/>
      <c r="AI47" s="1249"/>
      <c r="AJ47" s="1249"/>
      <c r="AK47" s="1250"/>
      <c r="AL47" s="24"/>
      <c r="AM47" s="24"/>
    </row>
    <row r="48" spans="2:73" s="7" customFormat="1" ht="20.100000000000001" customHeight="1">
      <c r="B48" s="26"/>
      <c r="C48" s="356" t="s">
        <v>563</v>
      </c>
      <c r="D48" s="357"/>
      <c r="E48" s="322">
        <v>0.4</v>
      </c>
      <c r="F48" s="322"/>
      <c r="G48" s="317">
        <f>IF(E48="","",ROUNDDOWN(E48/$AD$40,2))</f>
        <v>0.66</v>
      </c>
      <c r="H48" s="317"/>
      <c r="I48" s="322">
        <v>0.73</v>
      </c>
      <c r="J48" s="322"/>
      <c r="K48" s="1236" t="s">
        <v>550</v>
      </c>
      <c r="L48" s="608"/>
      <c r="M48" s="609"/>
      <c r="N48" s="320" t="s">
        <v>564</v>
      </c>
      <c r="O48" s="321"/>
      <c r="P48" s="322">
        <v>0.35</v>
      </c>
      <c r="Q48" s="322"/>
      <c r="R48" s="317">
        <f>IF(P48="","",ROUNDDOWN(P48/$AD$40,2))</f>
        <v>0.57999999999999996</v>
      </c>
      <c r="S48" s="317"/>
      <c r="T48" s="322">
        <v>0.8</v>
      </c>
      <c r="U48" s="322"/>
      <c r="V48" s="1236" t="s">
        <v>557</v>
      </c>
      <c r="W48" s="608"/>
      <c r="X48" s="609"/>
      <c r="Y48" s="1251"/>
      <c r="Z48" s="1252"/>
      <c r="AA48" s="1252"/>
      <c r="AB48" s="1252"/>
      <c r="AC48" s="1252"/>
      <c r="AD48" s="1252"/>
      <c r="AE48" s="1252"/>
      <c r="AF48" s="1252"/>
      <c r="AG48" s="1252"/>
      <c r="AH48" s="1252"/>
      <c r="AI48" s="1252"/>
      <c r="AJ48" s="1252"/>
      <c r="AK48" s="1253"/>
      <c r="AL48" s="25"/>
      <c r="AM48" s="25"/>
      <c r="AN48" s="6"/>
      <c r="AO48" s="6"/>
      <c r="AP48" s="6"/>
    </row>
    <row r="49" spans="2:67" s="7" customFormat="1" ht="20.100000000000001" customHeight="1">
      <c r="B49" s="26"/>
      <c r="C49" s="356" t="s">
        <v>565</v>
      </c>
      <c r="D49" s="357"/>
      <c r="E49" s="322">
        <v>0.45</v>
      </c>
      <c r="F49" s="322"/>
      <c r="G49" s="317">
        <f>IF(E49="","",ROUNDDOWN(E49/$AD$40,2))</f>
        <v>0.75</v>
      </c>
      <c r="H49" s="317"/>
      <c r="I49" s="322">
        <v>0.89</v>
      </c>
      <c r="J49" s="322"/>
      <c r="K49" s="1236" t="s">
        <v>550</v>
      </c>
      <c r="L49" s="608"/>
      <c r="M49" s="609"/>
      <c r="N49" s="320" t="s">
        <v>565</v>
      </c>
      <c r="O49" s="321"/>
      <c r="P49" s="322">
        <v>0.6</v>
      </c>
      <c r="Q49" s="322"/>
      <c r="R49" s="317">
        <f>IF(P49="","",ROUNDDOWN(P49/$AD$40,2))</f>
        <v>1</v>
      </c>
      <c r="S49" s="317"/>
      <c r="T49" s="322">
        <v>0.5</v>
      </c>
      <c r="U49" s="322"/>
      <c r="V49" s="1236" t="s">
        <v>557</v>
      </c>
      <c r="W49" s="608"/>
      <c r="X49" s="609"/>
      <c r="Y49" s="1259"/>
      <c r="Z49" s="1260"/>
      <c r="AA49" s="1260"/>
      <c r="AB49" s="1260"/>
      <c r="AC49" s="1260"/>
      <c r="AD49" s="1260"/>
      <c r="AE49" s="1260"/>
      <c r="AF49" s="1260"/>
      <c r="AG49" s="1260"/>
      <c r="AH49" s="1260"/>
      <c r="AI49" s="1260"/>
      <c r="AJ49" s="1260"/>
      <c r="AK49" s="1261"/>
      <c r="AL49" s="25"/>
      <c r="AM49" s="25"/>
      <c r="AN49" s="6"/>
      <c r="AO49" s="6"/>
      <c r="AP49" s="6"/>
    </row>
    <row r="50" spans="2:67" s="7" customFormat="1" ht="20.100000000000001" customHeight="1" thickBot="1">
      <c r="B50" s="26"/>
      <c r="C50" s="839" t="s">
        <v>122</v>
      </c>
      <c r="D50" s="840"/>
      <c r="E50" s="825">
        <f>MIN(E42:F49)</f>
        <v>0.4</v>
      </c>
      <c r="F50" s="825"/>
      <c r="G50" s="826">
        <f>MIN(G42:H49)</f>
        <v>0.66</v>
      </c>
      <c r="H50" s="826"/>
      <c r="I50" s="841">
        <f>MIN(I42:J49)</f>
        <v>0.46</v>
      </c>
      <c r="J50" s="841"/>
      <c r="K50" s="1256"/>
      <c r="L50" s="1257"/>
      <c r="M50" s="1258"/>
      <c r="N50" s="842" t="s">
        <v>122</v>
      </c>
      <c r="O50" s="840"/>
      <c r="P50" s="825">
        <f>MIN(P42:Q49)</f>
        <v>0.35</v>
      </c>
      <c r="Q50" s="825"/>
      <c r="R50" s="826">
        <f>MIN(R42:S49)</f>
        <v>0.57999999999999996</v>
      </c>
      <c r="S50" s="826"/>
      <c r="T50" s="841">
        <f>MIN(T42:U49)</f>
        <v>0.47</v>
      </c>
      <c r="U50" s="841"/>
      <c r="V50" s="1256"/>
      <c r="W50" s="1257"/>
      <c r="X50" s="1258"/>
      <c r="Y50" s="1262"/>
      <c r="Z50" s="1263"/>
      <c r="AA50" s="1263"/>
      <c r="AB50" s="1263"/>
      <c r="AC50" s="1263"/>
      <c r="AD50" s="1263"/>
      <c r="AE50" s="1263"/>
      <c r="AF50" s="1263"/>
      <c r="AG50" s="1263"/>
      <c r="AH50" s="1263"/>
      <c r="AI50" s="1263"/>
      <c r="AJ50" s="1263"/>
      <c r="AK50" s="1264"/>
      <c r="AL50" s="24"/>
      <c r="AM50" s="24"/>
      <c r="AN50" s="16"/>
      <c r="AO50" s="16"/>
      <c r="AP50" s="16"/>
    </row>
    <row r="51" spans="2:67" s="7" customFormat="1" ht="20.100000000000001" customHeight="1" thickTop="1">
      <c r="B51" s="26"/>
      <c r="C51" s="174" t="s">
        <v>682</v>
      </c>
      <c r="D51" s="175"/>
      <c r="E51" s="175"/>
      <c r="F51" s="175"/>
      <c r="G51" s="175"/>
      <c r="H51" s="175"/>
      <c r="I51" s="175"/>
      <c r="J51" s="176" t="s">
        <v>685</v>
      </c>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7"/>
      <c r="AL51" s="24"/>
      <c r="AM51" s="6"/>
      <c r="AN51" s="16"/>
      <c r="AO51" s="16"/>
      <c r="AP51" s="16"/>
      <c r="AQ51" s="17"/>
      <c r="AR51" s="17"/>
      <c r="AS51" s="17"/>
      <c r="AT51" s="17"/>
      <c r="AU51" s="17"/>
      <c r="AV51" s="17"/>
      <c r="AW51" s="17"/>
      <c r="AX51" s="17"/>
      <c r="AY51" s="17"/>
      <c r="AZ51" s="17"/>
      <c r="BA51" s="17"/>
      <c r="BB51" s="17"/>
      <c r="BC51" s="17"/>
    </row>
    <row r="52" spans="2:67" ht="48" customHeight="1">
      <c r="B52" s="22"/>
      <c r="C52" s="976" t="s">
        <v>577</v>
      </c>
      <c r="D52" s="977"/>
      <c r="E52" s="977"/>
      <c r="F52" s="977"/>
      <c r="G52" s="977"/>
      <c r="H52" s="1000" t="s">
        <v>578</v>
      </c>
      <c r="I52" s="1001"/>
      <c r="J52" s="1001"/>
      <c r="K52" s="1001"/>
      <c r="L52" s="1001"/>
      <c r="M52" s="1001"/>
      <c r="N52" s="1001"/>
      <c r="O52" s="1001"/>
      <c r="P52" s="1001"/>
      <c r="Q52" s="1001"/>
      <c r="R52" s="1001"/>
      <c r="S52" s="1001"/>
      <c r="T52" s="1001"/>
      <c r="U52" s="1001"/>
      <c r="V52" s="1001"/>
      <c r="W52" s="1001"/>
      <c r="X52" s="1001"/>
      <c r="Y52" s="1001"/>
      <c r="Z52" s="1001"/>
      <c r="AA52" s="1001"/>
      <c r="AB52" s="1001"/>
      <c r="AC52" s="1001"/>
      <c r="AD52" s="1001"/>
      <c r="AE52" s="1001"/>
      <c r="AF52" s="1001"/>
      <c r="AG52" s="1001"/>
      <c r="AH52" s="1001"/>
      <c r="AI52" s="1001"/>
      <c r="AJ52" s="1001"/>
      <c r="AK52" s="1002"/>
      <c r="AL52" s="23"/>
      <c r="AM52" s="975"/>
      <c r="AN52" s="975"/>
    </row>
    <row r="53" spans="2:67" ht="16.149999999999999" customHeight="1">
      <c r="B53" s="22"/>
      <c r="C53" s="769" t="s">
        <v>424</v>
      </c>
      <c r="D53" s="770"/>
      <c r="E53" s="770"/>
      <c r="F53" s="770"/>
      <c r="G53" s="770"/>
      <c r="H53" s="768" t="s">
        <v>579</v>
      </c>
      <c r="I53" s="768"/>
      <c r="J53" s="978">
        <f>R53*AB53*AG53</f>
        <v>0.6</v>
      </c>
      <c r="K53" s="978"/>
      <c r="L53" s="167" t="s">
        <v>547</v>
      </c>
      <c r="M53" s="760" t="s">
        <v>580</v>
      </c>
      <c r="N53" s="760"/>
      <c r="O53" s="38"/>
      <c r="P53" s="768" t="s">
        <v>581</v>
      </c>
      <c r="Q53" s="768"/>
      <c r="R53" s="993">
        <v>0.6</v>
      </c>
      <c r="S53" s="993"/>
      <c r="T53" s="1265"/>
      <c r="U53" s="1265"/>
      <c r="V53" s="1265"/>
      <c r="W53" s="1265"/>
      <c r="X53" s="1265"/>
      <c r="Y53" s="1265"/>
      <c r="Z53" s="768" t="s">
        <v>582</v>
      </c>
      <c r="AA53" s="768"/>
      <c r="AB53" s="993">
        <v>1</v>
      </c>
      <c r="AC53" s="993"/>
      <c r="AD53" s="168"/>
      <c r="AE53" s="768" t="s">
        <v>583</v>
      </c>
      <c r="AF53" s="768"/>
      <c r="AG53" s="993">
        <v>1</v>
      </c>
      <c r="AH53" s="993"/>
      <c r="AI53" s="979"/>
      <c r="AJ53" s="979"/>
      <c r="AK53" s="980"/>
      <c r="AL53" s="23"/>
      <c r="AM53" s="27"/>
      <c r="AN53" s="27"/>
    </row>
    <row r="54" spans="2:67" ht="16.149999999999999" customHeight="1">
      <c r="B54" s="22"/>
      <c r="C54" s="769" t="s">
        <v>584</v>
      </c>
      <c r="D54" s="770"/>
      <c r="E54" s="770"/>
      <c r="F54" s="770"/>
      <c r="G54" s="770"/>
      <c r="H54" s="768" t="s">
        <v>585</v>
      </c>
      <c r="I54" s="768"/>
      <c r="J54" s="994">
        <f>1*S54</f>
        <v>1</v>
      </c>
      <c r="K54" s="994"/>
      <c r="L54" s="167" t="s">
        <v>547</v>
      </c>
      <c r="M54" s="1266" t="s">
        <v>586</v>
      </c>
      <c r="N54" s="1266"/>
      <c r="O54" s="39"/>
      <c r="P54" s="768" t="s">
        <v>587</v>
      </c>
      <c r="Q54" s="768"/>
      <c r="R54" s="768"/>
      <c r="S54" s="995">
        <f>AB53*AG53</f>
        <v>1</v>
      </c>
      <c r="T54" s="760"/>
      <c r="U54" s="1015" t="s">
        <v>588</v>
      </c>
      <c r="V54" s="1015"/>
      <c r="W54" s="1015"/>
      <c r="X54" s="1015"/>
      <c r="Y54" s="1015"/>
      <c r="Z54" s="1015"/>
      <c r="AA54" s="1015"/>
      <c r="AB54" s="1015"/>
      <c r="AC54" s="1006"/>
      <c r="AD54" s="1006"/>
      <c r="AE54" s="1006"/>
      <c r="AF54" s="1006"/>
      <c r="AG54" s="1006"/>
      <c r="AH54" s="1006"/>
      <c r="AI54" s="1006"/>
      <c r="AJ54" s="1006"/>
      <c r="AK54" s="1007"/>
      <c r="AL54" s="23"/>
      <c r="AN54" s="2"/>
      <c r="BL54" s="119"/>
      <c r="BM54" s="119"/>
      <c r="BN54" s="119"/>
      <c r="BO54" s="119"/>
    </row>
    <row r="55" spans="2:67" ht="16.149999999999999" customHeight="1">
      <c r="B55" s="22"/>
      <c r="C55" s="737" t="s">
        <v>589</v>
      </c>
      <c r="D55" s="738"/>
      <c r="E55" s="738"/>
      <c r="F55" s="738"/>
      <c r="G55" s="738"/>
      <c r="H55" s="738"/>
      <c r="I55" s="738"/>
      <c r="J55" s="738"/>
      <c r="K55" s="738"/>
      <c r="L55" s="738"/>
      <c r="M55" s="738"/>
      <c r="N55" s="738"/>
      <c r="O55" s="738"/>
      <c r="P55" s="732"/>
      <c r="Q55" s="732"/>
      <c r="R55" s="732"/>
      <c r="S55" s="732"/>
      <c r="T55" s="732"/>
      <c r="U55" s="732"/>
      <c r="V55" s="732"/>
      <c r="W55" s="732"/>
      <c r="X55" s="732"/>
      <c r="Y55" s="732"/>
      <c r="Z55" s="732"/>
      <c r="AA55" s="732"/>
      <c r="AB55" s="732"/>
      <c r="AC55" s="732"/>
      <c r="AD55" s="732"/>
      <c r="AE55" s="732"/>
      <c r="AF55" s="732"/>
      <c r="AG55" s="732"/>
      <c r="AH55" s="732"/>
      <c r="AI55" s="732"/>
      <c r="AJ55" s="732"/>
      <c r="AK55" s="733"/>
      <c r="AL55" s="23"/>
      <c r="AN55" s="2"/>
      <c r="BL55" s="119"/>
      <c r="BM55" s="119"/>
      <c r="BN55" s="119"/>
      <c r="BO55" s="119"/>
    </row>
    <row r="56" spans="2:67" ht="32.1" customHeight="1">
      <c r="B56" s="22"/>
      <c r="C56" s="1003" t="s">
        <v>590</v>
      </c>
      <c r="D56" s="1004"/>
      <c r="E56" s="1004"/>
      <c r="F56" s="1004"/>
      <c r="G56" s="1004"/>
      <c r="H56" s="1004"/>
      <c r="I56" s="1004"/>
      <c r="J56" s="1004"/>
      <c r="K56" s="1004"/>
      <c r="L56" s="1004"/>
      <c r="M56" s="1004"/>
      <c r="N56" s="1004"/>
      <c r="O56" s="1004"/>
      <c r="P56" s="1004"/>
      <c r="Q56" s="1004"/>
      <c r="R56" s="1004"/>
      <c r="S56" s="1004"/>
      <c r="T56" s="1004"/>
      <c r="U56" s="1004"/>
      <c r="V56" s="1004"/>
      <c r="W56" s="1004"/>
      <c r="X56" s="1004"/>
      <c r="Y56" s="1004"/>
      <c r="Z56" s="1004"/>
      <c r="AA56" s="1004"/>
      <c r="AB56" s="1004"/>
      <c r="AC56" s="1004"/>
      <c r="AD56" s="1004"/>
      <c r="AE56" s="1004"/>
      <c r="AF56" s="1004"/>
      <c r="AG56" s="1004"/>
      <c r="AH56" s="1004"/>
      <c r="AI56" s="1004"/>
      <c r="AJ56" s="1004"/>
      <c r="AK56" s="1005"/>
      <c r="AL56" s="23"/>
      <c r="AN56" s="2"/>
      <c r="BL56" s="119"/>
      <c r="BM56" s="119"/>
      <c r="BN56" s="119"/>
      <c r="BO56" s="119"/>
    </row>
    <row r="57" spans="2:67" ht="16.149999999999999" customHeight="1">
      <c r="B57" s="22"/>
      <c r="C57" s="737" t="s">
        <v>591</v>
      </c>
      <c r="D57" s="738"/>
      <c r="E57" s="738"/>
      <c r="F57" s="738"/>
      <c r="G57" s="738"/>
      <c r="H57" s="738"/>
      <c r="I57" s="738"/>
      <c r="J57" s="738"/>
      <c r="K57" s="738"/>
      <c r="L57" s="738"/>
      <c r="M57" s="738"/>
      <c r="N57" s="738"/>
      <c r="O57" s="738"/>
      <c r="P57" s="732"/>
      <c r="Q57" s="732"/>
      <c r="R57" s="732"/>
      <c r="S57" s="732"/>
      <c r="T57" s="732"/>
      <c r="U57" s="732"/>
      <c r="V57" s="732"/>
      <c r="W57" s="732"/>
      <c r="X57" s="732"/>
      <c r="Y57" s="732"/>
      <c r="Z57" s="732"/>
      <c r="AA57" s="732"/>
      <c r="AB57" s="732"/>
      <c r="AC57" s="732"/>
      <c r="AD57" s="732"/>
      <c r="AE57" s="732"/>
      <c r="AF57" s="732"/>
      <c r="AG57" s="732"/>
      <c r="AH57" s="732"/>
      <c r="AI57" s="732"/>
      <c r="AJ57" s="732"/>
      <c r="AK57" s="733"/>
      <c r="AL57" s="23"/>
      <c r="AN57" s="2"/>
      <c r="BL57" s="119"/>
      <c r="BM57" s="119"/>
      <c r="BN57" s="119"/>
      <c r="BO57" s="119"/>
    </row>
    <row r="58" spans="2:67" ht="32.1" customHeight="1">
      <c r="B58" s="22"/>
      <c r="C58" s="1003"/>
      <c r="D58" s="1004"/>
      <c r="E58" s="1004"/>
      <c r="F58" s="1004"/>
      <c r="G58" s="1004"/>
      <c r="H58" s="1004"/>
      <c r="I58" s="1004"/>
      <c r="J58" s="1004"/>
      <c r="K58" s="1004"/>
      <c r="L58" s="1004"/>
      <c r="M58" s="1004"/>
      <c r="N58" s="1004"/>
      <c r="O58" s="1004"/>
      <c r="P58" s="1004"/>
      <c r="Q58" s="1004"/>
      <c r="R58" s="1004"/>
      <c r="S58" s="1004"/>
      <c r="T58" s="1004"/>
      <c r="U58" s="1004"/>
      <c r="V58" s="1004"/>
      <c r="W58" s="1004"/>
      <c r="X58" s="1004"/>
      <c r="Y58" s="1004"/>
      <c r="Z58" s="1004"/>
      <c r="AA58" s="1004"/>
      <c r="AB58" s="1004"/>
      <c r="AC58" s="1004"/>
      <c r="AD58" s="1004"/>
      <c r="AE58" s="1004"/>
      <c r="AF58" s="1004"/>
      <c r="AG58" s="1004"/>
      <c r="AH58" s="1004"/>
      <c r="AI58" s="1004"/>
      <c r="AJ58" s="1004"/>
      <c r="AK58" s="1005"/>
      <c r="AL58" s="23"/>
      <c r="AN58" s="2"/>
      <c r="BL58" s="119"/>
      <c r="BM58" s="119"/>
      <c r="BN58" s="119"/>
      <c r="BO58" s="119"/>
    </row>
    <row r="59" spans="2:67" ht="16.149999999999999" customHeight="1">
      <c r="B59" s="22"/>
      <c r="C59" s="737" t="s">
        <v>592</v>
      </c>
      <c r="D59" s="738"/>
      <c r="E59" s="738"/>
      <c r="F59" s="738"/>
      <c r="G59" s="738"/>
      <c r="H59" s="738"/>
      <c r="I59" s="738"/>
      <c r="J59" s="738"/>
      <c r="K59" s="738"/>
      <c r="L59" s="738"/>
      <c r="M59" s="738"/>
      <c r="N59" s="738"/>
      <c r="O59" s="738"/>
      <c r="P59" s="732"/>
      <c r="Q59" s="732"/>
      <c r="R59" s="732"/>
      <c r="S59" s="732"/>
      <c r="T59" s="732"/>
      <c r="U59" s="732"/>
      <c r="V59" s="732"/>
      <c r="W59" s="732"/>
      <c r="X59" s="732"/>
      <c r="Y59" s="732"/>
      <c r="Z59" s="732"/>
      <c r="AA59" s="732"/>
      <c r="AB59" s="732"/>
      <c r="AC59" s="732"/>
      <c r="AD59" s="732"/>
      <c r="AE59" s="732"/>
      <c r="AF59" s="732"/>
      <c r="AG59" s="732"/>
      <c r="AH59" s="732"/>
      <c r="AI59" s="732"/>
      <c r="AJ59" s="732"/>
      <c r="AK59" s="733"/>
      <c r="AL59" s="23"/>
      <c r="AN59" s="2"/>
      <c r="BL59" s="119"/>
      <c r="BM59" s="119"/>
      <c r="BN59" s="119"/>
      <c r="BO59" s="119"/>
    </row>
    <row r="60" spans="2:67" ht="32.1" customHeight="1">
      <c r="B60" s="22"/>
      <c r="C60" s="1003"/>
      <c r="D60" s="1004"/>
      <c r="E60" s="1004"/>
      <c r="F60" s="1004"/>
      <c r="G60" s="1004"/>
      <c r="H60" s="1004"/>
      <c r="I60" s="1004"/>
      <c r="J60" s="1004"/>
      <c r="K60" s="1004"/>
      <c r="L60" s="1004"/>
      <c r="M60" s="1004"/>
      <c r="N60" s="1004"/>
      <c r="O60" s="1004"/>
      <c r="P60" s="1004"/>
      <c r="Q60" s="1004"/>
      <c r="R60" s="1004"/>
      <c r="S60" s="1004"/>
      <c r="T60" s="1004"/>
      <c r="U60" s="1004"/>
      <c r="V60" s="1004"/>
      <c r="W60" s="1004"/>
      <c r="X60" s="1004"/>
      <c r="Y60" s="1004"/>
      <c r="Z60" s="1004"/>
      <c r="AA60" s="1004"/>
      <c r="AB60" s="1004"/>
      <c r="AC60" s="1004"/>
      <c r="AD60" s="1004"/>
      <c r="AE60" s="1004"/>
      <c r="AF60" s="1004"/>
      <c r="AG60" s="1004"/>
      <c r="AH60" s="1004"/>
      <c r="AI60" s="1004"/>
      <c r="AJ60" s="1004"/>
      <c r="AK60" s="1005"/>
      <c r="AL60" s="23"/>
      <c r="AN60" s="2"/>
      <c r="BL60" s="119"/>
      <c r="BM60" s="119"/>
      <c r="BN60" s="119"/>
      <c r="BO60" s="119"/>
    </row>
    <row r="61" spans="2:67" ht="16.149999999999999" customHeight="1">
      <c r="B61" s="22"/>
      <c r="C61" s="737" t="s">
        <v>593</v>
      </c>
      <c r="D61" s="738"/>
      <c r="E61" s="738"/>
      <c r="F61" s="738"/>
      <c r="G61" s="738"/>
      <c r="H61" s="738"/>
      <c r="I61" s="738"/>
      <c r="J61" s="738"/>
      <c r="K61" s="738"/>
      <c r="L61" s="738"/>
      <c r="M61" s="738"/>
      <c r="N61" s="738"/>
      <c r="O61" s="738"/>
      <c r="P61" s="732"/>
      <c r="Q61" s="732"/>
      <c r="R61" s="732"/>
      <c r="S61" s="732"/>
      <c r="T61" s="732"/>
      <c r="U61" s="732"/>
      <c r="V61" s="732"/>
      <c r="W61" s="732"/>
      <c r="X61" s="732"/>
      <c r="Y61" s="732"/>
      <c r="Z61" s="732"/>
      <c r="AA61" s="732"/>
      <c r="AB61" s="732"/>
      <c r="AC61" s="732"/>
      <c r="AD61" s="732"/>
      <c r="AE61" s="732"/>
      <c r="AF61" s="732"/>
      <c r="AG61" s="732"/>
      <c r="AH61" s="732"/>
      <c r="AI61" s="732"/>
      <c r="AJ61" s="732"/>
      <c r="AK61" s="733"/>
      <c r="AL61" s="23"/>
      <c r="AN61" s="2"/>
      <c r="BL61" s="119"/>
      <c r="BM61" s="119"/>
      <c r="BN61" s="119"/>
      <c r="BO61" s="119"/>
    </row>
    <row r="62" spans="2:67" ht="32.1" customHeight="1">
      <c r="B62" s="22"/>
      <c r="C62" s="734"/>
      <c r="D62" s="735"/>
      <c r="E62" s="735"/>
      <c r="F62" s="735"/>
      <c r="G62" s="735"/>
      <c r="H62" s="735"/>
      <c r="I62" s="735"/>
      <c r="J62" s="735"/>
      <c r="K62" s="735"/>
      <c r="L62" s="735"/>
      <c r="M62" s="735"/>
      <c r="N62" s="735"/>
      <c r="O62" s="735"/>
      <c r="P62" s="735"/>
      <c r="Q62" s="735"/>
      <c r="R62" s="735"/>
      <c r="S62" s="735"/>
      <c r="T62" s="735"/>
      <c r="U62" s="735"/>
      <c r="V62" s="735"/>
      <c r="W62" s="735"/>
      <c r="X62" s="735"/>
      <c r="Y62" s="735"/>
      <c r="Z62" s="735"/>
      <c r="AA62" s="735"/>
      <c r="AB62" s="735"/>
      <c r="AC62" s="735"/>
      <c r="AD62" s="735"/>
      <c r="AE62" s="735"/>
      <c r="AF62" s="735"/>
      <c r="AG62" s="735"/>
      <c r="AH62" s="735"/>
      <c r="AI62" s="735"/>
      <c r="AJ62" s="735"/>
      <c r="AK62" s="736"/>
      <c r="AL62" s="23"/>
      <c r="AN62" s="2"/>
      <c r="BL62" s="119"/>
      <c r="BM62" s="119"/>
      <c r="BN62" s="119"/>
      <c r="BO62" s="119"/>
    </row>
    <row r="63" spans="2:67" ht="16.149999999999999" customHeight="1">
      <c r="B63" s="22"/>
      <c r="C63" s="737" t="s">
        <v>594</v>
      </c>
      <c r="D63" s="738"/>
      <c r="E63" s="738"/>
      <c r="F63" s="738"/>
      <c r="G63" s="738"/>
      <c r="H63" s="738"/>
      <c r="I63" s="738"/>
      <c r="J63" s="738"/>
      <c r="K63" s="738"/>
      <c r="L63" s="738"/>
      <c r="M63" s="738"/>
      <c r="N63" s="738"/>
      <c r="O63" s="738"/>
      <c r="P63" s="732"/>
      <c r="Q63" s="732"/>
      <c r="R63" s="732"/>
      <c r="S63" s="732"/>
      <c r="T63" s="732"/>
      <c r="U63" s="732"/>
      <c r="V63" s="732"/>
      <c r="W63" s="732"/>
      <c r="X63" s="732"/>
      <c r="Y63" s="732"/>
      <c r="Z63" s="732"/>
      <c r="AA63" s="732"/>
      <c r="AB63" s="732"/>
      <c r="AC63" s="732"/>
      <c r="AD63" s="732"/>
      <c r="AE63" s="732"/>
      <c r="AF63" s="732"/>
      <c r="AG63" s="732"/>
      <c r="AH63" s="732"/>
      <c r="AI63" s="732"/>
      <c r="AJ63" s="732"/>
      <c r="AK63" s="733"/>
      <c r="AL63" s="23"/>
      <c r="AN63" s="2"/>
      <c r="BL63" s="119"/>
      <c r="BM63" s="119"/>
      <c r="BN63" s="119"/>
      <c r="BO63" s="119"/>
    </row>
    <row r="64" spans="2:67" ht="32.1" customHeight="1">
      <c r="B64" s="22"/>
      <c r="C64" s="734"/>
      <c r="D64" s="735"/>
      <c r="E64" s="735"/>
      <c r="F64" s="735"/>
      <c r="G64" s="735"/>
      <c r="H64" s="735"/>
      <c r="I64" s="735"/>
      <c r="J64" s="735"/>
      <c r="K64" s="735"/>
      <c r="L64" s="735"/>
      <c r="M64" s="735"/>
      <c r="N64" s="735"/>
      <c r="O64" s="735"/>
      <c r="P64" s="735"/>
      <c r="Q64" s="735"/>
      <c r="R64" s="735"/>
      <c r="S64" s="735"/>
      <c r="T64" s="735"/>
      <c r="U64" s="735"/>
      <c r="V64" s="735"/>
      <c r="W64" s="735"/>
      <c r="X64" s="735"/>
      <c r="Y64" s="735"/>
      <c r="Z64" s="735"/>
      <c r="AA64" s="735"/>
      <c r="AB64" s="735"/>
      <c r="AC64" s="735"/>
      <c r="AD64" s="735"/>
      <c r="AE64" s="735"/>
      <c r="AF64" s="735"/>
      <c r="AG64" s="735"/>
      <c r="AH64" s="735"/>
      <c r="AI64" s="735"/>
      <c r="AJ64" s="735"/>
      <c r="AK64" s="736"/>
      <c r="AL64" s="23"/>
      <c r="AN64" s="2"/>
      <c r="BL64" s="119"/>
      <c r="BM64" s="119"/>
      <c r="BN64" s="119"/>
      <c r="BO64" s="119"/>
    </row>
    <row r="65" spans="2:67" ht="16.149999999999999" customHeight="1">
      <c r="B65" s="22"/>
      <c r="C65" s="737" t="s">
        <v>595</v>
      </c>
      <c r="D65" s="738"/>
      <c r="E65" s="738"/>
      <c r="F65" s="738"/>
      <c r="G65" s="738"/>
      <c r="H65" s="738"/>
      <c r="I65" s="738"/>
      <c r="J65" s="738"/>
      <c r="K65" s="738"/>
      <c r="L65" s="738"/>
      <c r="M65" s="738"/>
      <c r="N65" s="738"/>
      <c r="O65" s="738"/>
      <c r="P65" s="732"/>
      <c r="Q65" s="732"/>
      <c r="R65" s="732"/>
      <c r="S65" s="732"/>
      <c r="T65" s="732"/>
      <c r="U65" s="732"/>
      <c r="V65" s="732"/>
      <c r="W65" s="732"/>
      <c r="X65" s="732"/>
      <c r="Y65" s="732"/>
      <c r="Z65" s="732"/>
      <c r="AA65" s="732"/>
      <c r="AB65" s="732"/>
      <c r="AC65" s="732"/>
      <c r="AD65" s="732"/>
      <c r="AE65" s="732"/>
      <c r="AF65" s="732"/>
      <c r="AG65" s="732"/>
      <c r="AH65" s="732"/>
      <c r="AI65" s="732"/>
      <c r="AJ65" s="732"/>
      <c r="AK65" s="733"/>
      <c r="AL65" s="23"/>
      <c r="AN65" s="2"/>
      <c r="BL65" s="119"/>
      <c r="BM65" s="119"/>
      <c r="BN65" s="119"/>
      <c r="BO65" s="119"/>
    </row>
    <row r="66" spans="2:67" ht="32.1" customHeight="1">
      <c r="B66" s="22"/>
      <c r="C66" s="734"/>
      <c r="D66" s="735"/>
      <c r="E66" s="735"/>
      <c r="F66" s="735"/>
      <c r="G66" s="735"/>
      <c r="H66" s="735"/>
      <c r="I66" s="735"/>
      <c r="J66" s="735"/>
      <c r="K66" s="735"/>
      <c r="L66" s="735"/>
      <c r="M66" s="735"/>
      <c r="N66" s="735"/>
      <c r="O66" s="735"/>
      <c r="P66" s="735"/>
      <c r="Q66" s="735"/>
      <c r="R66" s="735"/>
      <c r="S66" s="735"/>
      <c r="T66" s="735"/>
      <c r="U66" s="735"/>
      <c r="V66" s="735"/>
      <c r="W66" s="735"/>
      <c r="X66" s="735"/>
      <c r="Y66" s="735"/>
      <c r="Z66" s="735"/>
      <c r="AA66" s="735"/>
      <c r="AB66" s="735"/>
      <c r="AC66" s="735"/>
      <c r="AD66" s="735"/>
      <c r="AE66" s="735"/>
      <c r="AF66" s="735"/>
      <c r="AG66" s="735"/>
      <c r="AH66" s="735"/>
      <c r="AI66" s="735"/>
      <c r="AJ66" s="735"/>
      <c r="AK66" s="736"/>
      <c r="AL66" s="23"/>
      <c r="AN66" s="2"/>
      <c r="BL66" s="119"/>
      <c r="BM66" s="119"/>
      <c r="BN66" s="119"/>
      <c r="BO66" s="119"/>
    </row>
    <row r="67" spans="2:67" ht="16.350000000000001" customHeight="1">
      <c r="B67" s="22"/>
      <c r="C67" s="737" t="s">
        <v>596</v>
      </c>
      <c r="D67" s="738"/>
      <c r="E67" s="738"/>
      <c r="F67" s="738"/>
      <c r="G67" s="738"/>
      <c r="H67" s="738"/>
      <c r="I67" s="738"/>
      <c r="J67" s="738"/>
      <c r="K67" s="738"/>
      <c r="L67" s="738"/>
      <c r="M67" s="738"/>
      <c r="N67" s="738"/>
      <c r="O67" s="738"/>
      <c r="P67" s="732"/>
      <c r="Q67" s="732"/>
      <c r="R67" s="732"/>
      <c r="S67" s="732"/>
      <c r="T67" s="732"/>
      <c r="U67" s="732"/>
      <c r="V67" s="732"/>
      <c r="W67" s="732"/>
      <c r="X67" s="732"/>
      <c r="Y67" s="732"/>
      <c r="Z67" s="732"/>
      <c r="AA67" s="732"/>
      <c r="AB67" s="732"/>
      <c r="AC67" s="732"/>
      <c r="AD67" s="732"/>
      <c r="AE67" s="732"/>
      <c r="AF67" s="732"/>
      <c r="AG67" s="732"/>
      <c r="AH67" s="732"/>
      <c r="AI67" s="732"/>
      <c r="AJ67" s="732"/>
      <c r="AK67" s="733"/>
      <c r="AL67" s="23"/>
      <c r="AN67" s="2"/>
      <c r="BL67" s="119"/>
      <c r="BM67" s="119"/>
      <c r="BN67" s="119"/>
      <c r="BO67" s="119"/>
    </row>
    <row r="68" spans="2:67" ht="32.1" customHeight="1">
      <c r="B68" s="22"/>
      <c r="C68" s="734"/>
      <c r="D68" s="735"/>
      <c r="E68" s="735"/>
      <c r="F68" s="735"/>
      <c r="G68" s="735"/>
      <c r="H68" s="735"/>
      <c r="I68" s="735"/>
      <c r="J68" s="735"/>
      <c r="K68" s="735"/>
      <c r="L68" s="735"/>
      <c r="M68" s="735"/>
      <c r="N68" s="735"/>
      <c r="O68" s="735"/>
      <c r="P68" s="735"/>
      <c r="Q68" s="735"/>
      <c r="R68" s="735"/>
      <c r="S68" s="735"/>
      <c r="T68" s="735"/>
      <c r="U68" s="735"/>
      <c r="V68" s="735"/>
      <c r="W68" s="735"/>
      <c r="X68" s="735"/>
      <c r="Y68" s="735"/>
      <c r="Z68" s="735"/>
      <c r="AA68" s="735"/>
      <c r="AB68" s="735"/>
      <c r="AC68" s="735"/>
      <c r="AD68" s="735"/>
      <c r="AE68" s="735"/>
      <c r="AF68" s="735"/>
      <c r="AG68" s="735"/>
      <c r="AH68" s="735"/>
      <c r="AI68" s="735"/>
      <c r="AJ68" s="735"/>
      <c r="AK68" s="736"/>
      <c r="AL68" s="23"/>
      <c r="AN68" s="2"/>
      <c r="BL68" s="119"/>
      <c r="BM68" s="119"/>
      <c r="BN68" s="119"/>
      <c r="BO68" s="119"/>
    </row>
    <row r="69" spans="2:67" ht="15.75" customHeight="1">
      <c r="B69" s="22"/>
      <c r="C69" s="737" t="s">
        <v>597</v>
      </c>
      <c r="D69" s="738"/>
      <c r="E69" s="738"/>
      <c r="F69" s="738"/>
      <c r="G69" s="738"/>
      <c r="H69" s="738"/>
      <c r="I69" s="738"/>
      <c r="J69" s="738"/>
      <c r="K69" s="738"/>
      <c r="L69" s="738"/>
      <c r="M69" s="738"/>
      <c r="N69" s="738"/>
      <c r="O69" s="738"/>
      <c r="P69" s="732"/>
      <c r="Q69" s="732"/>
      <c r="R69" s="732"/>
      <c r="S69" s="732"/>
      <c r="T69" s="732"/>
      <c r="U69" s="732"/>
      <c r="V69" s="732"/>
      <c r="W69" s="732"/>
      <c r="X69" s="732"/>
      <c r="Y69" s="732"/>
      <c r="Z69" s="732"/>
      <c r="AA69" s="732"/>
      <c r="AB69" s="732"/>
      <c r="AC69" s="732"/>
      <c r="AD69" s="732"/>
      <c r="AE69" s="732"/>
      <c r="AF69" s="732"/>
      <c r="AG69" s="732"/>
      <c r="AH69" s="732"/>
      <c r="AI69" s="732"/>
      <c r="AJ69" s="732"/>
      <c r="AK69" s="733"/>
      <c r="AL69" s="23"/>
      <c r="AN69" s="2"/>
      <c r="BL69" s="119"/>
      <c r="BM69" s="119"/>
      <c r="BN69" s="119"/>
      <c r="BO69" s="119"/>
    </row>
    <row r="70" spans="2:67" ht="32.1" customHeight="1">
      <c r="B70" s="22"/>
      <c r="C70" s="734"/>
      <c r="D70" s="735"/>
      <c r="E70" s="735"/>
      <c r="F70" s="735"/>
      <c r="G70" s="735"/>
      <c r="H70" s="735"/>
      <c r="I70" s="735"/>
      <c r="J70" s="735"/>
      <c r="K70" s="735"/>
      <c r="L70" s="735"/>
      <c r="M70" s="735"/>
      <c r="N70" s="735"/>
      <c r="O70" s="735"/>
      <c r="P70" s="735"/>
      <c r="Q70" s="735"/>
      <c r="R70" s="735"/>
      <c r="S70" s="735"/>
      <c r="T70" s="735"/>
      <c r="U70" s="735"/>
      <c r="V70" s="735"/>
      <c r="W70" s="735"/>
      <c r="X70" s="735"/>
      <c r="Y70" s="735"/>
      <c r="Z70" s="735"/>
      <c r="AA70" s="735"/>
      <c r="AB70" s="735"/>
      <c r="AC70" s="735"/>
      <c r="AD70" s="735"/>
      <c r="AE70" s="735"/>
      <c r="AF70" s="735"/>
      <c r="AG70" s="735"/>
      <c r="AH70" s="735"/>
      <c r="AI70" s="735"/>
      <c r="AJ70" s="735"/>
      <c r="AK70" s="736"/>
      <c r="AL70" s="23"/>
      <c r="AN70" s="2"/>
      <c r="BL70" s="119"/>
      <c r="BM70" s="119"/>
      <c r="BN70" s="119"/>
      <c r="BO70" s="119"/>
    </row>
    <row r="71" spans="2:67" ht="15.75" customHeight="1">
      <c r="B71" s="22"/>
      <c r="C71" s="737" t="s">
        <v>598</v>
      </c>
      <c r="D71" s="738"/>
      <c r="E71" s="738"/>
      <c r="F71" s="738"/>
      <c r="G71" s="738"/>
      <c r="H71" s="738"/>
      <c r="I71" s="738"/>
      <c r="J71" s="738"/>
      <c r="K71" s="738"/>
      <c r="L71" s="738"/>
      <c r="M71" s="738"/>
      <c r="N71" s="738"/>
      <c r="O71" s="738"/>
      <c r="P71" s="732"/>
      <c r="Q71" s="732"/>
      <c r="R71" s="732"/>
      <c r="S71" s="732"/>
      <c r="T71" s="732"/>
      <c r="U71" s="732"/>
      <c r="V71" s="732"/>
      <c r="W71" s="732"/>
      <c r="X71" s="732"/>
      <c r="Y71" s="732"/>
      <c r="Z71" s="732"/>
      <c r="AA71" s="732"/>
      <c r="AB71" s="732"/>
      <c r="AC71" s="732"/>
      <c r="AD71" s="732"/>
      <c r="AE71" s="732"/>
      <c r="AF71" s="732"/>
      <c r="AG71" s="732"/>
      <c r="AH71" s="732"/>
      <c r="AI71" s="732"/>
      <c r="AJ71" s="732"/>
      <c r="AK71" s="733"/>
      <c r="AL71" s="23"/>
      <c r="AN71" s="2"/>
      <c r="BL71" s="119"/>
      <c r="BM71" s="119"/>
      <c r="BN71" s="119"/>
      <c r="BO71" s="119"/>
    </row>
    <row r="72" spans="2:67" ht="32.1" customHeight="1">
      <c r="B72" s="22"/>
      <c r="C72" s="734"/>
      <c r="D72" s="735"/>
      <c r="E72" s="735"/>
      <c r="F72" s="735"/>
      <c r="G72" s="735"/>
      <c r="H72" s="735"/>
      <c r="I72" s="735"/>
      <c r="J72" s="735"/>
      <c r="K72" s="735"/>
      <c r="L72" s="735"/>
      <c r="M72" s="735"/>
      <c r="N72" s="735"/>
      <c r="O72" s="735"/>
      <c r="P72" s="735"/>
      <c r="Q72" s="735"/>
      <c r="R72" s="735"/>
      <c r="S72" s="735"/>
      <c r="T72" s="735"/>
      <c r="U72" s="735"/>
      <c r="V72" s="735"/>
      <c r="W72" s="735"/>
      <c r="X72" s="735"/>
      <c r="Y72" s="735"/>
      <c r="Z72" s="735"/>
      <c r="AA72" s="735"/>
      <c r="AB72" s="735"/>
      <c r="AC72" s="735"/>
      <c r="AD72" s="735"/>
      <c r="AE72" s="735"/>
      <c r="AF72" s="735"/>
      <c r="AG72" s="735"/>
      <c r="AH72" s="735"/>
      <c r="AI72" s="735"/>
      <c r="AJ72" s="735"/>
      <c r="AK72" s="736"/>
      <c r="AL72" s="23"/>
      <c r="AN72" s="2"/>
      <c r="BL72" s="119"/>
      <c r="BM72" s="119"/>
      <c r="BN72" s="119"/>
      <c r="BO72" s="119"/>
    </row>
    <row r="73" spans="2:67" ht="15.75" customHeight="1">
      <c r="B73" s="22"/>
      <c r="C73" s="737" t="s">
        <v>599</v>
      </c>
      <c r="D73" s="738"/>
      <c r="E73" s="738"/>
      <c r="F73" s="738"/>
      <c r="G73" s="738"/>
      <c r="H73" s="738"/>
      <c r="I73" s="738"/>
      <c r="J73" s="738"/>
      <c r="K73" s="738"/>
      <c r="L73" s="738"/>
      <c r="M73" s="738"/>
      <c r="N73" s="738"/>
      <c r="O73" s="738"/>
      <c r="P73" s="732"/>
      <c r="Q73" s="732"/>
      <c r="R73" s="732"/>
      <c r="S73" s="732"/>
      <c r="T73" s="732"/>
      <c r="U73" s="732"/>
      <c r="V73" s="732"/>
      <c r="W73" s="732"/>
      <c r="X73" s="732"/>
      <c r="Y73" s="732"/>
      <c r="Z73" s="732"/>
      <c r="AA73" s="732"/>
      <c r="AB73" s="732"/>
      <c r="AC73" s="732"/>
      <c r="AD73" s="732"/>
      <c r="AE73" s="732"/>
      <c r="AF73" s="732"/>
      <c r="AG73" s="732"/>
      <c r="AH73" s="732"/>
      <c r="AI73" s="732"/>
      <c r="AJ73" s="732"/>
      <c r="AK73" s="733"/>
      <c r="AL73" s="23"/>
      <c r="AN73" s="2"/>
      <c r="BL73" s="119"/>
      <c r="BM73" s="119"/>
      <c r="BN73" s="119"/>
      <c r="BO73" s="119"/>
    </row>
    <row r="74" spans="2:67" ht="32.1" customHeight="1">
      <c r="B74" s="22"/>
      <c r="C74" s="734"/>
      <c r="D74" s="735"/>
      <c r="E74" s="735"/>
      <c r="F74" s="735"/>
      <c r="G74" s="735"/>
      <c r="H74" s="735"/>
      <c r="I74" s="735"/>
      <c r="J74" s="735"/>
      <c r="K74" s="735"/>
      <c r="L74" s="735"/>
      <c r="M74" s="735"/>
      <c r="N74" s="735"/>
      <c r="O74" s="735"/>
      <c r="P74" s="735"/>
      <c r="Q74" s="735"/>
      <c r="R74" s="735"/>
      <c r="S74" s="735"/>
      <c r="T74" s="735"/>
      <c r="U74" s="735"/>
      <c r="V74" s="735"/>
      <c r="W74" s="735"/>
      <c r="X74" s="735"/>
      <c r="Y74" s="735"/>
      <c r="Z74" s="735"/>
      <c r="AA74" s="735"/>
      <c r="AB74" s="735"/>
      <c r="AC74" s="735"/>
      <c r="AD74" s="735"/>
      <c r="AE74" s="735"/>
      <c r="AF74" s="735"/>
      <c r="AG74" s="735"/>
      <c r="AH74" s="735"/>
      <c r="AI74" s="735"/>
      <c r="AJ74" s="735"/>
      <c r="AK74" s="736"/>
      <c r="AL74" s="23"/>
      <c r="AN74" s="2"/>
      <c r="BL74" s="119"/>
      <c r="BM74" s="119"/>
      <c r="BN74" s="119"/>
      <c r="BO74" s="119"/>
    </row>
    <row r="75" spans="2:67" ht="16.149999999999999" customHeight="1">
      <c r="B75" s="22"/>
      <c r="C75" s="737" t="s">
        <v>444</v>
      </c>
      <c r="D75" s="738"/>
      <c r="E75" s="738"/>
      <c r="F75" s="738"/>
      <c r="G75" s="738"/>
      <c r="H75" s="738"/>
      <c r="I75" s="738"/>
      <c r="J75" s="738"/>
      <c r="K75" s="738"/>
      <c r="L75" s="738"/>
      <c r="M75" s="738"/>
      <c r="N75" s="738"/>
      <c r="O75" s="738"/>
      <c r="P75" s="732"/>
      <c r="Q75" s="732"/>
      <c r="R75" s="732"/>
      <c r="S75" s="732"/>
      <c r="T75" s="732"/>
      <c r="U75" s="732"/>
      <c r="V75" s="732"/>
      <c r="W75" s="732"/>
      <c r="X75" s="732"/>
      <c r="Y75" s="732"/>
      <c r="Z75" s="732"/>
      <c r="AA75" s="732"/>
      <c r="AB75" s="732"/>
      <c r="AC75" s="732"/>
      <c r="AD75" s="732"/>
      <c r="AE75" s="732"/>
      <c r="AF75" s="732"/>
      <c r="AG75" s="732"/>
      <c r="AH75" s="732"/>
      <c r="AI75" s="732"/>
      <c r="AJ75" s="732"/>
      <c r="AK75" s="733"/>
      <c r="AL75" s="23"/>
      <c r="AN75" s="2"/>
      <c r="BL75" s="119"/>
      <c r="BM75" s="119"/>
      <c r="BN75" s="119"/>
      <c r="BO75" s="119"/>
    </row>
    <row r="76" spans="2:67" ht="32.1" customHeight="1" thickBot="1">
      <c r="B76" s="22"/>
      <c r="C76" s="984"/>
      <c r="D76" s="985"/>
      <c r="E76" s="985"/>
      <c r="F76" s="985"/>
      <c r="G76" s="985"/>
      <c r="H76" s="985"/>
      <c r="I76" s="985"/>
      <c r="J76" s="985"/>
      <c r="K76" s="985"/>
      <c r="L76" s="985"/>
      <c r="M76" s="985"/>
      <c r="N76" s="985"/>
      <c r="O76" s="985"/>
      <c r="P76" s="985"/>
      <c r="Q76" s="985"/>
      <c r="R76" s="985"/>
      <c r="S76" s="985"/>
      <c r="T76" s="985"/>
      <c r="U76" s="985"/>
      <c r="V76" s="985"/>
      <c r="W76" s="985"/>
      <c r="X76" s="985"/>
      <c r="Y76" s="985"/>
      <c r="Z76" s="985"/>
      <c r="AA76" s="985"/>
      <c r="AB76" s="985"/>
      <c r="AC76" s="985"/>
      <c r="AD76" s="985"/>
      <c r="AE76" s="985"/>
      <c r="AF76" s="985"/>
      <c r="AG76" s="985"/>
      <c r="AH76" s="985"/>
      <c r="AI76" s="985"/>
      <c r="AJ76" s="985"/>
      <c r="AK76" s="986"/>
      <c r="AL76" s="23"/>
      <c r="AN76" s="2"/>
      <c r="BL76" s="119"/>
      <c r="BM76" s="119"/>
      <c r="BN76" s="119"/>
      <c r="BO76" s="119"/>
    </row>
    <row r="77" spans="2:67" s="7" customFormat="1" ht="20.100000000000001" customHeight="1" thickTop="1">
      <c r="B77" s="26"/>
      <c r="C77" s="174" t="s">
        <v>683</v>
      </c>
      <c r="D77" s="175"/>
      <c r="E77" s="175"/>
      <c r="F77" s="175"/>
      <c r="G77" s="175"/>
      <c r="H77" s="175"/>
      <c r="I77" s="175"/>
      <c r="J77" s="175"/>
      <c r="K77" s="176" t="s">
        <v>684</v>
      </c>
      <c r="L77" s="843"/>
      <c r="M77" s="843"/>
      <c r="N77" s="843"/>
      <c r="O77" s="843"/>
      <c r="P77" s="843"/>
      <c r="Q77" s="843"/>
      <c r="R77" s="843"/>
      <c r="S77" s="843"/>
      <c r="T77" s="843"/>
      <c r="U77" s="843"/>
      <c r="V77" s="843"/>
      <c r="W77" s="843"/>
      <c r="X77" s="843"/>
      <c r="Y77" s="843"/>
      <c r="Z77" s="843"/>
      <c r="AA77" s="843"/>
      <c r="AB77" s="843"/>
      <c r="AC77" s="843"/>
      <c r="AD77" s="843"/>
      <c r="AE77" s="843"/>
      <c r="AF77" s="843"/>
      <c r="AG77" s="843"/>
      <c r="AH77" s="843"/>
      <c r="AI77" s="843"/>
      <c r="AJ77" s="843"/>
      <c r="AK77" s="844"/>
      <c r="AL77" s="24"/>
      <c r="AM77" s="6"/>
      <c r="AN77" s="16"/>
      <c r="AO77" s="16"/>
      <c r="AP77" s="16"/>
      <c r="AQ77" s="17"/>
      <c r="AR77" s="17"/>
      <c r="AS77" s="17"/>
      <c r="AT77" s="17"/>
      <c r="AU77" s="17"/>
      <c r="AV77" s="17"/>
      <c r="AW77" s="17"/>
      <c r="AX77" s="17"/>
      <c r="AY77" s="17"/>
      <c r="AZ77" s="17"/>
      <c r="BA77" s="17"/>
      <c r="BB77" s="17"/>
      <c r="BC77" s="17"/>
    </row>
    <row r="78" spans="2:67" s="7" customFormat="1" ht="32.1" customHeight="1">
      <c r="B78" s="26"/>
      <c r="C78" s="473" t="s">
        <v>397</v>
      </c>
      <c r="D78" s="474"/>
      <c r="E78" s="475"/>
      <c r="F78" s="476"/>
      <c r="G78" s="476"/>
      <c r="H78" s="476"/>
      <c r="I78" s="476"/>
      <c r="J78" s="476"/>
      <c r="K78" s="476"/>
      <c r="L78" s="476"/>
      <c r="M78" s="476"/>
      <c r="N78" s="476"/>
      <c r="O78" s="476"/>
      <c r="P78" s="476"/>
      <c r="Q78" s="476"/>
      <c r="R78" s="476"/>
      <c r="S78" s="476"/>
      <c r="T78" s="476"/>
      <c r="U78" s="476"/>
      <c r="V78" s="476"/>
      <c r="W78" s="476"/>
      <c r="X78" s="476"/>
      <c r="Y78" s="476"/>
      <c r="Z78" s="476"/>
      <c r="AA78" s="476"/>
      <c r="AB78" s="476"/>
      <c r="AC78" s="476"/>
      <c r="AD78" s="476"/>
      <c r="AE78" s="476"/>
      <c r="AF78" s="476"/>
      <c r="AG78" s="476"/>
      <c r="AH78" s="476"/>
      <c r="AI78" s="476"/>
      <c r="AJ78" s="476"/>
      <c r="AK78" s="477"/>
      <c r="AL78" s="24"/>
      <c r="AM78" s="6"/>
      <c r="AN78" s="557" t="s">
        <v>435</v>
      </c>
      <c r="AO78" s="119"/>
      <c r="AP78" s="119"/>
      <c r="AQ78" s="2"/>
      <c r="AR78" s="2"/>
      <c r="AS78" s="2"/>
      <c r="AT78" s="2"/>
      <c r="AU78" s="2"/>
      <c r="AV78" s="2"/>
      <c r="AW78" s="2"/>
      <c r="AX78" s="2"/>
      <c r="AY78" s="2"/>
      <c r="AZ78" s="2"/>
      <c r="BA78" s="2"/>
      <c r="BB78" s="2"/>
      <c r="BC78" s="2"/>
      <c r="BD78" s="2"/>
      <c r="BE78" s="2"/>
      <c r="BF78" s="2"/>
      <c r="BG78" s="2"/>
      <c r="BH78" s="2"/>
      <c r="BI78" s="2"/>
      <c r="BJ78" s="2"/>
      <c r="BK78" s="2"/>
    </row>
    <row r="79" spans="2:67" s="7" customFormat="1" ht="32.1" customHeight="1">
      <c r="B79" s="26"/>
      <c r="C79" s="473"/>
      <c r="D79" s="474"/>
      <c r="E79" s="560"/>
      <c r="F79" s="561"/>
      <c r="G79" s="561"/>
      <c r="H79" s="561"/>
      <c r="I79" s="561"/>
      <c r="J79" s="561"/>
      <c r="K79" s="561"/>
      <c r="L79" s="561"/>
      <c r="M79" s="561"/>
      <c r="N79" s="561"/>
      <c r="O79" s="561"/>
      <c r="P79" s="561"/>
      <c r="Q79" s="561"/>
      <c r="R79" s="561"/>
      <c r="S79" s="561"/>
      <c r="T79" s="561"/>
      <c r="U79" s="561"/>
      <c r="V79" s="561"/>
      <c r="W79" s="561"/>
      <c r="X79" s="561"/>
      <c r="Y79" s="561"/>
      <c r="Z79" s="561"/>
      <c r="AA79" s="561"/>
      <c r="AB79" s="561"/>
      <c r="AC79" s="561"/>
      <c r="AD79" s="561"/>
      <c r="AE79" s="561"/>
      <c r="AF79" s="561"/>
      <c r="AG79" s="561"/>
      <c r="AH79" s="561"/>
      <c r="AI79" s="561"/>
      <c r="AJ79" s="561"/>
      <c r="AK79" s="562"/>
      <c r="AL79" s="24"/>
      <c r="AM79" s="6"/>
      <c r="AN79" s="558"/>
      <c r="AO79" s="119"/>
      <c r="AP79" s="119"/>
      <c r="AQ79" s="2"/>
      <c r="AR79" s="2"/>
      <c r="AS79" s="2"/>
      <c r="AT79" s="2"/>
      <c r="AU79" s="2"/>
      <c r="AV79" s="2"/>
      <c r="AW79" s="2"/>
      <c r="AX79" s="2"/>
      <c r="AY79" s="2"/>
      <c r="AZ79" s="2"/>
      <c r="BA79" s="2"/>
      <c r="BB79" s="2"/>
      <c r="BC79" s="2"/>
      <c r="BD79" s="2"/>
      <c r="BE79" s="2"/>
      <c r="BF79" s="2"/>
      <c r="BG79" s="2"/>
      <c r="BH79" s="2"/>
      <c r="BI79" s="2"/>
      <c r="BJ79" s="2"/>
      <c r="BK79" s="2"/>
    </row>
    <row r="80" spans="2:67" s="7" customFormat="1" ht="32.1" customHeight="1">
      <c r="B80" s="26"/>
      <c r="C80" s="473"/>
      <c r="D80" s="474"/>
      <c r="E80" s="563"/>
      <c r="F80" s="564"/>
      <c r="G80" s="564"/>
      <c r="H80" s="564"/>
      <c r="I80" s="564"/>
      <c r="J80" s="564"/>
      <c r="K80" s="564"/>
      <c r="L80" s="564"/>
      <c r="M80" s="564"/>
      <c r="N80" s="564"/>
      <c r="O80" s="564"/>
      <c r="P80" s="564"/>
      <c r="Q80" s="564"/>
      <c r="R80" s="564"/>
      <c r="S80" s="564"/>
      <c r="T80" s="564"/>
      <c r="U80" s="564"/>
      <c r="V80" s="564"/>
      <c r="W80" s="564"/>
      <c r="X80" s="564"/>
      <c r="Y80" s="564"/>
      <c r="Z80" s="564"/>
      <c r="AA80" s="564"/>
      <c r="AB80" s="564"/>
      <c r="AC80" s="564"/>
      <c r="AD80" s="564"/>
      <c r="AE80" s="564"/>
      <c r="AF80" s="564"/>
      <c r="AG80" s="564"/>
      <c r="AH80" s="564"/>
      <c r="AI80" s="564"/>
      <c r="AJ80" s="564"/>
      <c r="AK80" s="565"/>
      <c r="AL80" s="24"/>
      <c r="AM80" s="6"/>
      <c r="AN80" s="558"/>
      <c r="AO80" s="119"/>
      <c r="AP80" s="119"/>
      <c r="AQ80" s="2"/>
      <c r="AR80" s="2"/>
      <c r="AS80" s="2"/>
      <c r="AT80" s="2"/>
      <c r="AU80" s="2"/>
      <c r="AV80" s="2"/>
      <c r="AW80" s="2"/>
      <c r="AX80" s="2"/>
      <c r="AY80" s="2"/>
      <c r="AZ80" s="2"/>
      <c r="BA80" s="2"/>
      <c r="BB80" s="2"/>
      <c r="BC80" s="2"/>
      <c r="BD80" s="2"/>
      <c r="BE80" s="2"/>
      <c r="BF80" s="2"/>
      <c r="BG80" s="2"/>
      <c r="BH80" s="2"/>
      <c r="BI80" s="2"/>
      <c r="BJ80" s="2"/>
      <c r="BK80" s="2"/>
    </row>
    <row r="81" spans="2:63" s="7" customFormat="1" ht="32.1" customHeight="1">
      <c r="B81" s="26"/>
      <c r="C81" s="473"/>
      <c r="D81" s="474"/>
      <c r="E81" s="566"/>
      <c r="F81" s="567"/>
      <c r="G81" s="567"/>
      <c r="H81" s="567"/>
      <c r="I81" s="567"/>
      <c r="J81" s="567"/>
      <c r="K81" s="567"/>
      <c r="L81" s="567"/>
      <c r="M81" s="567"/>
      <c r="N81" s="567"/>
      <c r="O81" s="567"/>
      <c r="P81" s="567"/>
      <c r="Q81" s="567"/>
      <c r="R81" s="567"/>
      <c r="S81" s="567"/>
      <c r="T81" s="567"/>
      <c r="U81" s="567"/>
      <c r="V81" s="567"/>
      <c r="W81" s="567"/>
      <c r="X81" s="567"/>
      <c r="Y81" s="567"/>
      <c r="Z81" s="567"/>
      <c r="AA81" s="567"/>
      <c r="AB81" s="567"/>
      <c r="AC81" s="567"/>
      <c r="AD81" s="567"/>
      <c r="AE81" s="567"/>
      <c r="AF81" s="567"/>
      <c r="AG81" s="567"/>
      <c r="AH81" s="567"/>
      <c r="AI81" s="567"/>
      <c r="AJ81" s="567"/>
      <c r="AK81" s="568"/>
      <c r="AL81" s="24"/>
      <c r="AM81" s="6"/>
      <c r="AN81" s="558"/>
      <c r="AO81" s="2"/>
      <c r="AP81" s="2"/>
      <c r="AQ81" s="2"/>
      <c r="AR81" s="2"/>
      <c r="AS81" s="2"/>
      <c r="AT81" s="2"/>
      <c r="AU81" s="2"/>
      <c r="AV81" s="2"/>
      <c r="AW81" s="2"/>
      <c r="AX81" s="2"/>
      <c r="AY81" s="2"/>
      <c r="AZ81" s="2"/>
      <c r="BA81" s="2"/>
      <c r="BB81" s="2"/>
      <c r="BC81" s="2"/>
      <c r="BD81" s="2"/>
      <c r="BE81" s="2"/>
      <c r="BF81" s="2"/>
      <c r="BG81" s="2"/>
      <c r="BH81" s="2"/>
      <c r="BI81" s="2"/>
      <c r="BJ81" s="2"/>
      <c r="BK81" s="2"/>
    </row>
    <row r="82" spans="2:63" s="7" customFormat="1" ht="32.1" customHeight="1">
      <c r="B82" s="26"/>
      <c r="C82" s="569" t="s">
        <v>396</v>
      </c>
      <c r="D82" s="570"/>
      <c r="E82" s="575"/>
      <c r="F82" s="576"/>
      <c r="G82" s="576"/>
      <c r="H82" s="576"/>
      <c r="I82" s="576"/>
      <c r="J82" s="576"/>
      <c r="K82" s="576"/>
      <c r="L82" s="576"/>
      <c r="M82" s="576"/>
      <c r="N82" s="576"/>
      <c r="O82" s="576"/>
      <c r="P82" s="576"/>
      <c r="Q82" s="576"/>
      <c r="R82" s="576"/>
      <c r="S82" s="576"/>
      <c r="T82" s="576"/>
      <c r="U82" s="576"/>
      <c r="V82" s="576"/>
      <c r="W82" s="576"/>
      <c r="X82" s="576"/>
      <c r="Y82" s="576"/>
      <c r="Z82" s="576"/>
      <c r="AA82" s="576"/>
      <c r="AB82" s="576"/>
      <c r="AC82" s="576"/>
      <c r="AD82" s="576"/>
      <c r="AE82" s="576"/>
      <c r="AF82" s="576"/>
      <c r="AG82" s="576"/>
      <c r="AH82" s="576"/>
      <c r="AI82" s="576"/>
      <c r="AJ82" s="576"/>
      <c r="AK82" s="577"/>
      <c r="AL82" s="24"/>
      <c r="AM82" s="6"/>
      <c r="AN82" s="558"/>
      <c r="AO82" s="2"/>
      <c r="AP82" s="2"/>
      <c r="AQ82" s="2"/>
      <c r="AR82" s="2"/>
      <c r="AS82" s="2"/>
      <c r="AT82" s="2"/>
      <c r="AU82" s="2"/>
      <c r="AV82" s="2"/>
      <c r="AW82" s="2"/>
      <c r="AX82" s="2"/>
      <c r="AY82" s="2"/>
      <c r="AZ82" s="2"/>
      <c r="BA82" s="2"/>
      <c r="BB82" s="2"/>
      <c r="BC82" s="2"/>
      <c r="BD82" s="2"/>
      <c r="BE82" s="2"/>
      <c r="BF82" s="2"/>
      <c r="BG82" s="2"/>
      <c r="BH82" s="2"/>
      <c r="BI82" s="2"/>
      <c r="BJ82" s="2"/>
      <c r="BK82" s="2"/>
    </row>
    <row r="83" spans="2:63" s="7" customFormat="1" ht="32.1" customHeight="1">
      <c r="B83" s="26"/>
      <c r="C83" s="571"/>
      <c r="D83" s="572"/>
      <c r="E83" s="578"/>
      <c r="F83" s="579"/>
      <c r="G83" s="579"/>
      <c r="H83" s="579"/>
      <c r="I83" s="579"/>
      <c r="J83" s="579"/>
      <c r="K83" s="579"/>
      <c r="L83" s="579"/>
      <c r="M83" s="579"/>
      <c r="N83" s="579"/>
      <c r="O83" s="579"/>
      <c r="P83" s="579"/>
      <c r="Q83" s="579"/>
      <c r="R83" s="579"/>
      <c r="S83" s="579"/>
      <c r="T83" s="579"/>
      <c r="U83" s="579"/>
      <c r="V83" s="579"/>
      <c r="W83" s="579"/>
      <c r="X83" s="579"/>
      <c r="Y83" s="579"/>
      <c r="Z83" s="579"/>
      <c r="AA83" s="579"/>
      <c r="AB83" s="579"/>
      <c r="AC83" s="579"/>
      <c r="AD83" s="579"/>
      <c r="AE83" s="579"/>
      <c r="AF83" s="579"/>
      <c r="AG83" s="579"/>
      <c r="AH83" s="579"/>
      <c r="AI83" s="579"/>
      <c r="AJ83" s="579"/>
      <c r="AK83" s="580"/>
      <c r="AL83" s="24"/>
      <c r="AM83" s="6"/>
      <c r="AN83" s="558"/>
      <c r="AO83" s="2"/>
      <c r="AP83" s="2"/>
      <c r="AQ83" s="2"/>
      <c r="AR83" s="2"/>
      <c r="AS83" s="2"/>
      <c r="AT83" s="2"/>
      <c r="AU83" s="2"/>
      <c r="AV83" s="2"/>
      <c r="AW83" s="2"/>
      <c r="AX83" s="2"/>
      <c r="AY83" s="2"/>
      <c r="AZ83" s="2"/>
      <c r="BA83" s="2"/>
      <c r="BB83" s="2"/>
      <c r="BC83" s="2"/>
      <c r="BD83" s="2"/>
      <c r="BE83" s="2"/>
      <c r="BF83" s="2"/>
      <c r="BG83" s="2"/>
      <c r="BH83" s="2"/>
      <c r="BI83" s="2"/>
      <c r="BJ83" s="2"/>
      <c r="BK83" s="2"/>
    </row>
    <row r="84" spans="2:63" s="7" customFormat="1" ht="32.1" customHeight="1" thickBot="1">
      <c r="B84" s="26"/>
      <c r="C84" s="573"/>
      <c r="D84" s="574"/>
      <c r="E84" s="581"/>
      <c r="F84" s="582"/>
      <c r="G84" s="582"/>
      <c r="H84" s="582"/>
      <c r="I84" s="582"/>
      <c r="J84" s="582"/>
      <c r="K84" s="582"/>
      <c r="L84" s="582"/>
      <c r="M84" s="582"/>
      <c r="N84" s="582"/>
      <c r="O84" s="582"/>
      <c r="P84" s="582"/>
      <c r="Q84" s="582"/>
      <c r="R84" s="582"/>
      <c r="S84" s="582"/>
      <c r="T84" s="582"/>
      <c r="U84" s="582"/>
      <c r="V84" s="582"/>
      <c r="W84" s="582"/>
      <c r="X84" s="582"/>
      <c r="Y84" s="582"/>
      <c r="Z84" s="582"/>
      <c r="AA84" s="582"/>
      <c r="AB84" s="582"/>
      <c r="AC84" s="582"/>
      <c r="AD84" s="582"/>
      <c r="AE84" s="582"/>
      <c r="AF84" s="582"/>
      <c r="AG84" s="582"/>
      <c r="AH84" s="582"/>
      <c r="AI84" s="582"/>
      <c r="AJ84" s="582"/>
      <c r="AK84" s="583"/>
      <c r="AL84" s="24"/>
      <c r="AM84" s="6"/>
      <c r="AN84" s="559"/>
      <c r="AO84" s="2"/>
      <c r="AP84" s="2"/>
      <c r="AQ84" s="2"/>
      <c r="AR84" s="2"/>
      <c r="AS84" s="2"/>
      <c r="AT84" s="2"/>
      <c r="AU84" s="2"/>
      <c r="AV84" s="2"/>
      <c r="AW84" s="2"/>
      <c r="AX84" s="2"/>
      <c r="AY84" s="2"/>
      <c r="AZ84" s="2"/>
      <c r="BA84" s="2"/>
      <c r="BB84" s="2"/>
      <c r="BC84" s="2"/>
      <c r="BD84" s="2"/>
      <c r="BE84" s="2"/>
      <c r="BF84" s="2"/>
      <c r="BG84" s="2"/>
      <c r="BH84" s="2"/>
      <c r="BI84" s="2"/>
      <c r="BJ84" s="2"/>
      <c r="BK84" s="2"/>
    </row>
    <row r="85" spans="2:63" s="7" customFormat="1" ht="20.100000000000001" customHeight="1" thickTop="1">
      <c r="B85" s="26"/>
      <c r="C85" s="938" t="s">
        <v>438</v>
      </c>
      <c r="D85" s="939"/>
      <c r="E85" s="939"/>
      <c r="F85" s="939"/>
      <c r="G85" s="939"/>
      <c r="H85" s="939"/>
      <c r="I85" s="939"/>
      <c r="J85" s="1254"/>
      <c r="K85" s="1254"/>
      <c r="L85" s="1254"/>
      <c r="M85" s="1254"/>
      <c r="N85" s="1254"/>
      <c r="O85" s="1254"/>
      <c r="P85" s="1254"/>
      <c r="Q85" s="1254"/>
      <c r="R85" s="1254"/>
      <c r="S85" s="1254"/>
      <c r="T85" s="1254"/>
      <c r="U85" s="1254"/>
      <c r="V85" s="1254"/>
      <c r="W85" s="1254"/>
      <c r="X85" s="1254"/>
      <c r="Y85" s="1254"/>
      <c r="Z85" s="1254"/>
      <c r="AA85" s="1254"/>
      <c r="AB85" s="1254"/>
      <c r="AC85" s="1254"/>
      <c r="AD85" s="1254"/>
      <c r="AE85" s="1254"/>
      <c r="AF85" s="1254"/>
      <c r="AG85" s="1254"/>
      <c r="AH85" s="1254"/>
      <c r="AI85" s="1254"/>
      <c r="AJ85" s="1254"/>
      <c r="AK85" s="1255"/>
      <c r="AL85" s="24"/>
      <c r="AM85" s="6"/>
      <c r="AN85" s="6"/>
      <c r="AO85" s="6"/>
      <c r="AP85" s="6"/>
      <c r="AQ85" s="6"/>
      <c r="AR85" s="6"/>
      <c r="AS85" s="6"/>
      <c r="AT85" s="6"/>
      <c r="AU85" s="6"/>
      <c r="AV85" s="6"/>
      <c r="AW85" s="6"/>
      <c r="AX85" s="6"/>
      <c r="AY85" s="6"/>
      <c r="AZ85" s="6"/>
      <c r="BA85" s="6"/>
      <c r="BB85" s="6"/>
      <c r="BC85" s="6"/>
    </row>
    <row r="86" spans="2:63" s="7" customFormat="1" ht="15.95" customHeight="1">
      <c r="B86" s="26"/>
      <c r="C86" s="845" t="s">
        <v>413</v>
      </c>
      <c r="D86" s="846"/>
      <c r="E86" s="846"/>
      <c r="F86" s="846"/>
      <c r="G86" s="846"/>
      <c r="H86" s="846"/>
      <c r="I86" s="846"/>
      <c r="J86" s="846"/>
      <c r="K86" s="846"/>
      <c r="L86" s="846"/>
      <c r="M86" s="846"/>
      <c r="N86" s="846"/>
      <c r="O86" s="846"/>
      <c r="P86" s="846"/>
      <c r="Q86" s="847" t="s">
        <v>414</v>
      </c>
      <c r="R86" s="846"/>
      <c r="S86" s="846"/>
      <c r="T86" s="846"/>
      <c r="U86" s="846"/>
      <c r="V86" s="846"/>
      <c r="W86" s="846"/>
      <c r="X86" s="846"/>
      <c r="Y86" s="846"/>
      <c r="Z86" s="846"/>
      <c r="AA86" s="846"/>
      <c r="AB86" s="846"/>
      <c r="AC86" s="846"/>
      <c r="AD86" s="848"/>
      <c r="AE86" s="829" t="s">
        <v>395</v>
      </c>
      <c r="AF86" s="830"/>
      <c r="AG86" s="830"/>
      <c r="AH86" s="830"/>
      <c r="AI86" s="830"/>
      <c r="AJ86" s="831">
        <v>0.6</v>
      </c>
      <c r="AK86" s="832"/>
      <c r="AL86" s="24"/>
      <c r="AM86" s="6"/>
      <c r="AN86" s="6"/>
      <c r="AO86" s="6"/>
      <c r="AP86" s="6"/>
      <c r="AQ86" s="6"/>
      <c r="AR86" s="6"/>
      <c r="AS86" s="6"/>
      <c r="AT86" s="6"/>
      <c r="AU86" s="6"/>
      <c r="AV86" s="6"/>
      <c r="AW86" s="6"/>
      <c r="AX86" s="6"/>
      <c r="AY86" s="6"/>
      <c r="AZ86" s="6"/>
      <c r="BA86" s="6"/>
      <c r="BB86" s="6"/>
      <c r="BC86" s="6"/>
    </row>
    <row r="87" spans="2:63" s="7" customFormat="1" ht="15.95" customHeight="1">
      <c r="B87" s="26"/>
      <c r="C87" s="833" t="s">
        <v>394</v>
      </c>
      <c r="D87" s="834"/>
      <c r="E87" s="313" t="s">
        <v>566</v>
      </c>
      <c r="F87" s="313"/>
      <c r="G87" s="313" t="s">
        <v>567</v>
      </c>
      <c r="H87" s="313"/>
      <c r="I87" s="313" t="s">
        <v>568</v>
      </c>
      <c r="J87" s="313"/>
      <c r="K87" s="313" t="s">
        <v>569</v>
      </c>
      <c r="L87" s="313"/>
      <c r="M87" s="313" t="s">
        <v>543</v>
      </c>
      <c r="N87" s="313"/>
      <c r="O87" s="313" t="s">
        <v>570</v>
      </c>
      <c r="P87" s="388"/>
      <c r="Q87" s="835" t="s">
        <v>394</v>
      </c>
      <c r="R87" s="834"/>
      <c r="S87" s="313" t="s">
        <v>571</v>
      </c>
      <c r="T87" s="313"/>
      <c r="U87" s="313" t="s">
        <v>567</v>
      </c>
      <c r="V87" s="313"/>
      <c r="W87" s="313" t="s">
        <v>568</v>
      </c>
      <c r="X87" s="313"/>
      <c r="Y87" s="313" t="s">
        <v>572</v>
      </c>
      <c r="Z87" s="313"/>
      <c r="AA87" s="313" t="s">
        <v>543</v>
      </c>
      <c r="AB87" s="313"/>
      <c r="AC87" s="313" t="s">
        <v>570</v>
      </c>
      <c r="AD87" s="388"/>
      <c r="AE87" s="836" t="s">
        <v>398</v>
      </c>
      <c r="AF87" s="316"/>
      <c r="AG87" s="316"/>
      <c r="AH87" s="316"/>
      <c r="AI87" s="316"/>
      <c r="AJ87" s="837">
        <f>MIN(K93,Y93)</f>
        <v>0.41</v>
      </c>
      <c r="AK87" s="838"/>
      <c r="AL87" s="24"/>
      <c r="AM87" s="24"/>
    </row>
    <row r="88" spans="2:63" s="7" customFormat="1" ht="15.95" customHeight="1">
      <c r="B88" s="26"/>
      <c r="C88" s="356" t="s">
        <v>107</v>
      </c>
      <c r="D88" s="357"/>
      <c r="E88" s="322">
        <v>1.17</v>
      </c>
      <c r="F88" s="322"/>
      <c r="G88" s="322">
        <v>0.95</v>
      </c>
      <c r="H88" s="322"/>
      <c r="I88" s="322">
        <f>$I$49</f>
        <v>0.89</v>
      </c>
      <c r="J88" s="322"/>
      <c r="K88" s="317">
        <f>IF(E88="","",ROUNDDOWN(E88*G88*I88,2))</f>
        <v>0.98</v>
      </c>
      <c r="L88" s="317"/>
      <c r="M88" s="317">
        <f>IF(E88="","",ROUNDDOWN(K88/$AD$40,2))</f>
        <v>1.63</v>
      </c>
      <c r="N88" s="317"/>
      <c r="O88" s="318">
        <v>0.82</v>
      </c>
      <c r="P88" s="319"/>
      <c r="Q88" s="320" t="s">
        <v>107</v>
      </c>
      <c r="R88" s="321"/>
      <c r="S88" s="322">
        <v>1.17</v>
      </c>
      <c r="T88" s="322"/>
      <c r="U88" s="318">
        <v>0.95</v>
      </c>
      <c r="V88" s="318"/>
      <c r="W88" s="322">
        <f>$I$49</f>
        <v>0.89</v>
      </c>
      <c r="X88" s="322"/>
      <c r="Y88" s="317">
        <f>IF(S88="","",ROUNDDOWN(S88*U88*W88,2))</f>
        <v>0.98</v>
      </c>
      <c r="Z88" s="317"/>
      <c r="AA88" s="317">
        <f>IF(S88="","",ROUNDDOWN(Y88/$AD$40,2))</f>
        <v>1.63</v>
      </c>
      <c r="AB88" s="317"/>
      <c r="AC88" s="318">
        <v>0.82</v>
      </c>
      <c r="AD88" s="319"/>
      <c r="AE88" s="829" t="s">
        <v>552</v>
      </c>
      <c r="AF88" s="830"/>
      <c r="AG88" s="830"/>
      <c r="AH88" s="830"/>
      <c r="AI88" s="830"/>
      <c r="AJ88" s="837">
        <f>ROUNDDOWN(AJ87/AJ86,2)</f>
        <v>0.68</v>
      </c>
      <c r="AK88" s="838"/>
      <c r="AL88" s="25"/>
      <c r="AM88" s="25"/>
    </row>
    <row r="89" spans="2:63" s="7" customFormat="1" ht="15.95" customHeight="1">
      <c r="B89" s="26"/>
      <c r="C89" s="356" t="s">
        <v>110</v>
      </c>
      <c r="D89" s="357"/>
      <c r="E89" s="322">
        <v>0.64500000000000002</v>
      </c>
      <c r="F89" s="322"/>
      <c r="G89" s="322">
        <v>0.95</v>
      </c>
      <c r="H89" s="322"/>
      <c r="I89" s="322">
        <f>$I$49</f>
        <v>0.89</v>
      </c>
      <c r="J89" s="322"/>
      <c r="K89" s="317">
        <f>IF(E89="","",ROUNDDOWN(E89*G89*I89,2))</f>
        <v>0.54</v>
      </c>
      <c r="L89" s="317"/>
      <c r="M89" s="317">
        <f>IF(E89="","",ROUNDDOWN(K89/$AD$40,2))</f>
        <v>0.9</v>
      </c>
      <c r="N89" s="317"/>
      <c r="O89" s="318">
        <v>0.61</v>
      </c>
      <c r="P89" s="319"/>
      <c r="Q89" s="320" t="s">
        <v>110</v>
      </c>
      <c r="R89" s="321"/>
      <c r="S89" s="322">
        <v>0.64500000000000002</v>
      </c>
      <c r="T89" s="322"/>
      <c r="U89" s="318">
        <v>0.95</v>
      </c>
      <c r="V89" s="318"/>
      <c r="W89" s="322">
        <f>$I$49</f>
        <v>0.89</v>
      </c>
      <c r="X89" s="322"/>
      <c r="Y89" s="317">
        <f>IF(S89="","",ROUNDDOWN(S89*U89*W89,2))</f>
        <v>0.54</v>
      </c>
      <c r="Z89" s="317"/>
      <c r="AA89" s="317">
        <f>IF(S89="","",ROUNDDOWN(Y89/$AD$40,2))</f>
        <v>0.9</v>
      </c>
      <c r="AB89" s="317"/>
      <c r="AC89" s="318">
        <v>0.61</v>
      </c>
      <c r="AD89" s="319"/>
      <c r="AE89" s="849" t="str">
        <f>IF(AJ88&gt;=$AN$40,$AS$40,IF(AJ88&gt;=$AN$41,$AS$41,IF(AJ88&gt;=$AN$42,$AS$42,$AS$43)))</f>
        <v>地震の震動および衝撃に対して、倒壊し、または崩壊する危険性が高いと判断する。</v>
      </c>
      <c r="AF89" s="850"/>
      <c r="AG89" s="850"/>
      <c r="AH89" s="850"/>
      <c r="AI89" s="850"/>
      <c r="AJ89" s="850"/>
      <c r="AK89" s="851"/>
      <c r="AL89" s="25"/>
      <c r="AM89" s="25"/>
    </row>
    <row r="90" spans="2:63" s="7" customFormat="1" ht="15.95" customHeight="1">
      <c r="B90" s="26"/>
      <c r="C90" s="356" t="s">
        <v>561</v>
      </c>
      <c r="D90" s="357"/>
      <c r="E90" s="322">
        <v>0.53700000000000003</v>
      </c>
      <c r="F90" s="322"/>
      <c r="G90" s="322">
        <v>0.95</v>
      </c>
      <c r="H90" s="322"/>
      <c r="I90" s="322">
        <f>$I$49</f>
        <v>0.89</v>
      </c>
      <c r="J90" s="322"/>
      <c r="K90" s="317">
        <f>IF(E90="","",ROUNDDOWN(E90*G90*I90,2))</f>
        <v>0.45</v>
      </c>
      <c r="L90" s="317"/>
      <c r="M90" s="317">
        <f>IF(E90="","",ROUNDDOWN(K90/$AD$40,2))</f>
        <v>0.75</v>
      </c>
      <c r="N90" s="317"/>
      <c r="O90" s="318">
        <v>0.51</v>
      </c>
      <c r="P90" s="319"/>
      <c r="Q90" s="320" t="s">
        <v>561</v>
      </c>
      <c r="R90" s="321"/>
      <c r="S90" s="322">
        <v>0.53700000000000003</v>
      </c>
      <c r="T90" s="322"/>
      <c r="U90" s="318">
        <v>0.95</v>
      </c>
      <c r="V90" s="318"/>
      <c r="W90" s="322">
        <f>$I$49</f>
        <v>0.89</v>
      </c>
      <c r="X90" s="322"/>
      <c r="Y90" s="317">
        <f>IF(S90="","",ROUNDDOWN(S90*U90*W90,2))</f>
        <v>0.45</v>
      </c>
      <c r="Z90" s="317"/>
      <c r="AA90" s="317">
        <f>IF(S90="","",ROUNDDOWN(Y90/$AD$40,2))</f>
        <v>0.75</v>
      </c>
      <c r="AB90" s="317"/>
      <c r="AC90" s="318">
        <v>0.51</v>
      </c>
      <c r="AD90" s="319"/>
      <c r="AE90" s="852"/>
      <c r="AF90" s="853"/>
      <c r="AG90" s="853"/>
      <c r="AH90" s="853"/>
      <c r="AI90" s="853"/>
      <c r="AJ90" s="853"/>
      <c r="AK90" s="854"/>
      <c r="AL90" s="24"/>
      <c r="AM90" s="24"/>
    </row>
    <row r="91" spans="2:63" s="7" customFormat="1" ht="15.95" customHeight="1">
      <c r="B91" s="26"/>
      <c r="C91" s="356" t="s">
        <v>564</v>
      </c>
      <c r="D91" s="357"/>
      <c r="E91" s="322">
        <v>0.50800000000000001</v>
      </c>
      <c r="F91" s="322"/>
      <c r="G91" s="322">
        <v>0.95</v>
      </c>
      <c r="H91" s="322"/>
      <c r="I91" s="322">
        <f>$I$49</f>
        <v>0.89</v>
      </c>
      <c r="J91" s="322"/>
      <c r="K91" s="317">
        <f>IF(E91="","",ROUNDDOWN(E91*G91*I91,2))</f>
        <v>0.42</v>
      </c>
      <c r="L91" s="317"/>
      <c r="M91" s="317">
        <f>IF(E91="","",ROUNDDOWN(K91/$AD$40,2))</f>
        <v>0.7</v>
      </c>
      <c r="N91" s="317"/>
      <c r="O91" s="318">
        <v>0.48</v>
      </c>
      <c r="P91" s="319"/>
      <c r="Q91" s="320" t="s">
        <v>563</v>
      </c>
      <c r="R91" s="321"/>
      <c r="S91" s="322">
        <v>0.50800000000000001</v>
      </c>
      <c r="T91" s="322"/>
      <c r="U91" s="318">
        <v>0.95</v>
      </c>
      <c r="V91" s="318"/>
      <c r="W91" s="322">
        <f>$I$49</f>
        <v>0.89</v>
      </c>
      <c r="X91" s="322"/>
      <c r="Y91" s="317">
        <f>IF(S91="","",ROUNDDOWN(S91*U91*W91,2))</f>
        <v>0.42</v>
      </c>
      <c r="Z91" s="317"/>
      <c r="AA91" s="317">
        <f>IF(S91="","",ROUNDDOWN(Y91/$AD$40,2))</f>
        <v>0.7</v>
      </c>
      <c r="AB91" s="317"/>
      <c r="AC91" s="318">
        <v>0.48</v>
      </c>
      <c r="AD91" s="319"/>
      <c r="AE91" s="852"/>
      <c r="AF91" s="853"/>
      <c r="AG91" s="853"/>
      <c r="AH91" s="853"/>
      <c r="AI91" s="853"/>
      <c r="AJ91" s="853"/>
      <c r="AK91" s="854"/>
      <c r="AL91" s="25"/>
      <c r="AM91" s="25"/>
      <c r="AN91" s="6"/>
      <c r="AO91" s="6"/>
      <c r="AP91" s="6"/>
      <c r="AQ91" s="17"/>
      <c r="AR91" s="17"/>
      <c r="AS91" s="17"/>
      <c r="AT91" s="17"/>
      <c r="AU91" s="17"/>
      <c r="AV91" s="17"/>
      <c r="AW91" s="17"/>
      <c r="AX91" s="17"/>
      <c r="AY91" s="17"/>
      <c r="AZ91" s="17"/>
      <c r="BA91" s="17"/>
      <c r="BB91" s="17"/>
      <c r="BC91" s="17"/>
    </row>
    <row r="92" spans="2:63" s="7" customFormat="1" ht="15.95" customHeight="1">
      <c r="B92" s="26"/>
      <c r="C92" s="356" t="s">
        <v>573</v>
      </c>
      <c r="D92" s="357"/>
      <c r="E92" s="322">
        <v>0.48699999999999999</v>
      </c>
      <c r="F92" s="322"/>
      <c r="G92" s="322">
        <v>0.95</v>
      </c>
      <c r="H92" s="322"/>
      <c r="I92" s="322">
        <v>0.999</v>
      </c>
      <c r="J92" s="322"/>
      <c r="K92" s="317">
        <f>IF(E92="","",ROUNDDOWN(E92*G92*I92,2))</f>
        <v>0.46</v>
      </c>
      <c r="L92" s="317"/>
      <c r="M92" s="317">
        <f>IF(E92="","",ROUNDDOWN(K92/$AD$40,2))</f>
        <v>0.76</v>
      </c>
      <c r="N92" s="317"/>
      <c r="O92" s="318">
        <v>0.46</v>
      </c>
      <c r="P92" s="319"/>
      <c r="Q92" s="320" t="s">
        <v>565</v>
      </c>
      <c r="R92" s="321"/>
      <c r="S92" s="322">
        <v>0.48699999999999999</v>
      </c>
      <c r="T92" s="322"/>
      <c r="U92" s="318">
        <v>0.95</v>
      </c>
      <c r="V92" s="318"/>
      <c r="W92" s="322">
        <f>$I$49</f>
        <v>0.89</v>
      </c>
      <c r="X92" s="322"/>
      <c r="Y92" s="317">
        <f>IF(S92="","",ROUNDDOWN(S92*U92*W92,2))</f>
        <v>0.41</v>
      </c>
      <c r="Z92" s="317"/>
      <c r="AA92" s="317">
        <f>IF(S92="","",ROUNDDOWN(Y92/$AD$40,2))</f>
        <v>0.68</v>
      </c>
      <c r="AB92" s="317"/>
      <c r="AC92" s="318">
        <v>0.46</v>
      </c>
      <c r="AD92" s="319"/>
      <c r="AE92" s="852"/>
      <c r="AF92" s="853"/>
      <c r="AG92" s="853"/>
      <c r="AH92" s="853"/>
      <c r="AI92" s="853"/>
      <c r="AJ92" s="853"/>
      <c r="AK92" s="854"/>
      <c r="AL92" s="25"/>
      <c r="AM92" s="25"/>
      <c r="AN92" s="6"/>
      <c r="AO92" s="6"/>
      <c r="AP92" s="6"/>
      <c r="AQ92" s="17"/>
      <c r="AR92" s="17"/>
      <c r="AS92" s="17"/>
      <c r="AT92" s="17"/>
      <c r="AU92" s="17"/>
      <c r="AV92" s="17"/>
      <c r="AW92" s="17"/>
      <c r="AX92" s="17"/>
      <c r="AY92" s="17"/>
      <c r="AZ92" s="17"/>
      <c r="BA92" s="17"/>
      <c r="BB92" s="17"/>
      <c r="BC92" s="17"/>
    </row>
    <row r="93" spans="2:63" s="7" customFormat="1" ht="15.95" customHeight="1" thickBot="1">
      <c r="B93" s="26"/>
      <c r="C93" s="808" t="s">
        <v>122</v>
      </c>
      <c r="D93" s="809"/>
      <c r="E93" s="780">
        <f>MIN(E88:F92)</f>
        <v>0.48699999999999999</v>
      </c>
      <c r="F93" s="780"/>
      <c r="G93" s="779">
        <f>MIN(G88:H92)</f>
        <v>0.95</v>
      </c>
      <c r="H93" s="779"/>
      <c r="I93" s="780">
        <f>MIN(I88:J92)</f>
        <v>0.89</v>
      </c>
      <c r="J93" s="780"/>
      <c r="K93" s="797">
        <f>MIN(K88:L92)</f>
        <v>0.42</v>
      </c>
      <c r="L93" s="797"/>
      <c r="M93" s="797">
        <f>MIN(M88:N92)</f>
        <v>0.7</v>
      </c>
      <c r="N93" s="797"/>
      <c r="O93" s="798">
        <f>MIN(O88:P92)</f>
        <v>0.46</v>
      </c>
      <c r="P93" s="799"/>
      <c r="Q93" s="855" t="s">
        <v>122</v>
      </c>
      <c r="R93" s="809"/>
      <c r="S93" s="780">
        <f>MIN(S88:T92)</f>
        <v>0.48699999999999999</v>
      </c>
      <c r="T93" s="780"/>
      <c r="U93" s="779">
        <f>MIN(U88:V92)</f>
        <v>0.95</v>
      </c>
      <c r="V93" s="779"/>
      <c r="W93" s="780">
        <f>MIN(W88:X92)</f>
        <v>0.89</v>
      </c>
      <c r="X93" s="780"/>
      <c r="Y93" s="797">
        <f>MIN(Y88:Z92)</f>
        <v>0.41</v>
      </c>
      <c r="Z93" s="797"/>
      <c r="AA93" s="797">
        <f>MIN(AA88:AB92)</f>
        <v>0.68</v>
      </c>
      <c r="AB93" s="797"/>
      <c r="AC93" s="798">
        <f>MIN(AC88:AD92)</f>
        <v>0.46</v>
      </c>
      <c r="AD93" s="799"/>
      <c r="AE93" s="852"/>
      <c r="AF93" s="853"/>
      <c r="AG93" s="853"/>
      <c r="AH93" s="853"/>
      <c r="AI93" s="853"/>
      <c r="AJ93" s="853"/>
      <c r="AK93" s="854"/>
      <c r="AL93" s="24"/>
      <c r="AM93" s="24"/>
      <c r="AN93" s="16"/>
      <c r="AO93" s="16"/>
      <c r="AP93" s="16"/>
      <c r="AQ93" s="6"/>
      <c r="AR93" s="17"/>
      <c r="AS93" s="17"/>
      <c r="AT93" s="17"/>
      <c r="AU93" s="17"/>
      <c r="AV93" s="17"/>
      <c r="AW93" s="17"/>
      <c r="AX93" s="17"/>
      <c r="AY93" s="17"/>
      <c r="AZ93" s="17"/>
      <c r="BA93" s="17"/>
      <c r="BB93" s="17"/>
      <c r="BC93" s="17"/>
    </row>
    <row r="94" spans="2:63" s="7" customFormat="1" ht="20.100000000000001" customHeight="1" thickTop="1">
      <c r="B94" s="26"/>
      <c r="C94" s="174" t="s">
        <v>686</v>
      </c>
      <c r="D94" s="175"/>
      <c r="E94" s="175"/>
      <c r="F94" s="175"/>
      <c r="G94" s="175"/>
      <c r="H94" s="175"/>
      <c r="I94" s="175"/>
      <c r="J94" s="176" t="s">
        <v>123</v>
      </c>
      <c r="K94" s="176"/>
      <c r="L94" s="176"/>
      <c r="M94" s="176"/>
      <c r="N94" s="176"/>
      <c r="O94" s="176"/>
      <c r="P94" s="176"/>
      <c r="Q94" s="176"/>
      <c r="R94" s="176"/>
      <c r="S94" s="176"/>
      <c r="T94" s="176"/>
      <c r="U94" s="176"/>
      <c r="V94" s="176"/>
      <c r="W94" s="176"/>
      <c r="X94" s="176"/>
      <c r="Y94" s="176"/>
      <c r="Z94" s="176"/>
      <c r="AA94" s="176"/>
      <c r="AB94" s="176"/>
      <c r="AC94" s="176"/>
      <c r="AD94" s="176"/>
      <c r="AE94" s="176"/>
      <c r="AF94" s="176"/>
      <c r="AG94" s="176"/>
      <c r="AH94" s="176"/>
      <c r="AI94" s="176"/>
      <c r="AJ94" s="176"/>
      <c r="AK94" s="177"/>
      <c r="AL94" s="24"/>
      <c r="AM94" s="6"/>
      <c r="AN94" s="16"/>
      <c r="AO94" s="16"/>
      <c r="AP94" s="16"/>
      <c r="AQ94" s="17"/>
      <c r="AR94" s="17"/>
      <c r="AS94" s="17"/>
      <c r="AT94" s="17"/>
      <c r="AU94" s="17"/>
      <c r="AV94" s="17"/>
      <c r="AW94" s="17"/>
      <c r="AX94" s="17"/>
      <c r="AY94" s="17"/>
      <c r="AZ94" s="17"/>
      <c r="BA94" s="17"/>
      <c r="BB94" s="17"/>
      <c r="BC94" s="17"/>
    </row>
    <row r="95" spans="2:63" s="7" customFormat="1" ht="15" customHeight="1">
      <c r="B95" s="26"/>
      <c r="C95" s="949" t="s">
        <v>124</v>
      </c>
      <c r="D95" s="950"/>
      <c r="E95" s="955" t="s">
        <v>125</v>
      </c>
      <c r="F95" s="801"/>
      <c r="G95" s="800" t="s">
        <v>126</v>
      </c>
      <c r="H95" s="801"/>
      <c r="I95" s="800" t="s">
        <v>127</v>
      </c>
      <c r="J95" s="801"/>
      <c r="K95" s="800" t="s">
        <v>128</v>
      </c>
      <c r="L95" s="801"/>
      <c r="M95" s="800" t="s">
        <v>129</v>
      </c>
      <c r="N95" s="801"/>
      <c r="O95" s="800" t="s">
        <v>574</v>
      </c>
      <c r="P95" s="801"/>
      <c r="Q95" s="800" t="s">
        <v>131</v>
      </c>
      <c r="R95" s="801"/>
      <c r="S95" s="800" t="s">
        <v>132</v>
      </c>
      <c r="T95" s="801"/>
      <c r="U95" s="800" t="s">
        <v>133</v>
      </c>
      <c r="V95" s="996"/>
      <c r="W95" s="785" t="s">
        <v>681</v>
      </c>
      <c r="X95" s="786"/>
      <c r="Y95" s="786"/>
      <c r="Z95" s="786"/>
      <c r="AA95" s="786"/>
      <c r="AB95" s="786"/>
      <c r="AC95" s="786"/>
      <c r="AD95" s="786"/>
      <c r="AE95" s="786"/>
      <c r="AF95" s="786"/>
      <c r="AG95" s="786"/>
      <c r="AH95" s="786"/>
      <c r="AI95" s="786"/>
      <c r="AJ95" s="786"/>
      <c r="AK95" s="787"/>
      <c r="AL95" s="24"/>
      <c r="AM95" s="6"/>
      <c r="AN95" s="16"/>
      <c r="AO95" s="16"/>
      <c r="AP95" s="16"/>
      <c r="AQ95" s="17"/>
      <c r="AR95" s="17"/>
      <c r="AS95" s="17"/>
      <c r="AT95" s="17"/>
      <c r="AU95" s="17"/>
      <c r="AV95" s="17"/>
      <c r="AW95" s="17"/>
      <c r="AX95" s="17"/>
      <c r="AY95" s="17"/>
      <c r="AZ95" s="17"/>
      <c r="BA95" s="17"/>
      <c r="BB95" s="17"/>
      <c r="BC95" s="17"/>
    </row>
    <row r="96" spans="2:63" s="7" customFormat="1" ht="15" customHeight="1">
      <c r="B96" s="26"/>
      <c r="C96" s="951"/>
      <c r="D96" s="952"/>
      <c r="E96" s="956"/>
      <c r="F96" s="803"/>
      <c r="G96" s="802"/>
      <c r="H96" s="803"/>
      <c r="I96" s="802"/>
      <c r="J96" s="803"/>
      <c r="K96" s="802"/>
      <c r="L96" s="803"/>
      <c r="M96" s="802"/>
      <c r="N96" s="803"/>
      <c r="O96" s="802"/>
      <c r="P96" s="803"/>
      <c r="Q96" s="802"/>
      <c r="R96" s="803"/>
      <c r="S96" s="802"/>
      <c r="T96" s="803"/>
      <c r="U96" s="802"/>
      <c r="V96" s="997"/>
      <c r="W96" s="788"/>
      <c r="X96" s="789"/>
      <c r="Y96" s="789"/>
      <c r="Z96" s="789"/>
      <c r="AA96" s="789"/>
      <c r="AB96" s="789"/>
      <c r="AC96" s="789"/>
      <c r="AD96" s="789"/>
      <c r="AE96" s="789"/>
      <c r="AF96" s="789"/>
      <c r="AG96" s="789"/>
      <c r="AH96" s="789"/>
      <c r="AI96" s="789"/>
      <c r="AJ96" s="789"/>
      <c r="AK96" s="790"/>
      <c r="AL96" s="25"/>
      <c r="AM96" s="16"/>
      <c r="AN96" s="16"/>
      <c r="AO96" s="16"/>
      <c r="AP96" s="16"/>
      <c r="AQ96" s="16"/>
      <c r="AR96" s="16"/>
      <c r="AS96" s="16"/>
      <c r="AT96" s="16"/>
      <c r="AU96" s="6"/>
      <c r="AV96" s="6"/>
      <c r="AW96" s="6"/>
      <c r="AX96" s="6"/>
      <c r="AY96" s="6"/>
      <c r="AZ96" s="6"/>
      <c r="BA96" s="6"/>
      <c r="BB96" s="6"/>
      <c r="BC96" s="6"/>
    </row>
    <row r="97" spans="2:63" s="7" customFormat="1" ht="15" customHeight="1">
      <c r="B97" s="26"/>
      <c r="C97" s="951"/>
      <c r="D97" s="952"/>
      <c r="E97" s="956"/>
      <c r="F97" s="803"/>
      <c r="G97" s="802"/>
      <c r="H97" s="803"/>
      <c r="I97" s="802"/>
      <c r="J97" s="803"/>
      <c r="K97" s="802"/>
      <c r="L97" s="803"/>
      <c r="M97" s="802"/>
      <c r="N97" s="803"/>
      <c r="O97" s="802"/>
      <c r="P97" s="803"/>
      <c r="Q97" s="802"/>
      <c r="R97" s="803"/>
      <c r="S97" s="802"/>
      <c r="T97" s="803"/>
      <c r="U97" s="802"/>
      <c r="V97" s="997"/>
      <c r="W97" s="791"/>
      <c r="X97" s="792"/>
      <c r="Y97" s="792"/>
      <c r="Z97" s="792"/>
      <c r="AA97" s="792"/>
      <c r="AB97" s="792"/>
      <c r="AC97" s="792"/>
      <c r="AD97" s="792"/>
      <c r="AE97" s="792"/>
      <c r="AF97" s="792"/>
      <c r="AG97" s="792"/>
      <c r="AH97" s="792"/>
      <c r="AI97" s="792"/>
      <c r="AJ97" s="792"/>
      <c r="AK97" s="793"/>
      <c r="AL97" s="25"/>
      <c r="AM97" s="16"/>
      <c r="AN97" s="6"/>
      <c r="AO97" s="6"/>
      <c r="AP97" s="6"/>
      <c r="AQ97" s="6"/>
      <c r="AR97" s="6"/>
      <c r="AS97" s="6"/>
      <c r="AT97" s="6"/>
      <c r="AU97" s="6"/>
      <c r="AV97" s="6"/>
      <c r="AW97" s="6"/>
      <c r="AX97" s="6"/>
      <c r="AY97" s="6"/>
      <c r="AZ97" s="6"/>
      <c r="BA97" s="6"/>
      <c r="BB97" s="6"/>
      <c r="BC97" s="6"/>
    </row>
    <row r="98" spans="2:63" s="7" customFormat="1" ht="15" customHeight="1">
      <c r="B98" s="26"/>
      <c r="C98" s="953"/>
      <c r="D98" s="954"/>
      <c r="E98" s="956"/>
      <c r="F98" s="803"/>
      <c r="G98" s="802"/>
      <c r="H98" s="803"/>
      <c r="I98" s="802"/>
      <c r="J98" s="803"/>
      <c r="K98" s="802"/>
      <c r="L98" s="803"/>
      <c r="M98" s="802"/>
      <c r="N98" s="803"/>
      <c r="O98" s="802"/>
      <c r="P98" s="803"/>
      <c r="Q98" s="802"/>
      <c r="R98" s="803"/>
      <c r="S98" s="802"/>
      <c r="T98" s="803"/>
      <c r="U98" s="802"/>
      <c r="V98" s="997"/>
      <c r="W98" s="791"/>
      <c r="X98" s="792"/>
      <c r="Y98" s="792"/>
      <c r="Z98" s="792"/>
      <c r="AA98" s="792"/>
      <c r="AB98" s="792"/>
      <c r="AC98" s="792"/>
      <c r="AD98" s="792"/>
      <c r="AE98" s="792"/>
      <c r="AF98" s="792"/>
      <c r="AG98" s="792"/>
      <c r="AH98" s="792"/>
      <c r="AI98" s="792"/>
      <c r="AJ98" s="792"/>
      <c r="AK98" s="793"/>
      <c r="AL98" s="25"/>
      <c r="AM98" s="16"/>
      <c r="AN98" s="16"/>
      <c r="AO98" s="16"/>
      <c r="AP98" s="16"/>
      <c r="AQ98" s="16"/>
      <c r="AR98" s="16"/>
      <c r="AS98" s="16"/>
      <c r="AT98" s="16"/>
      <c r="AU98" s="6"/>
      <c r="AV98" s="6"/>
      <c r="AW98" s="6"/>
      <c r="AX98" s="6"/>
      <c r="AY98" s="6"/>
      <c r="AZ98" s="6"/>
      <c r="BA98" s="6"/>
      <c r="BB98" s="6"/>
      <c r="BC98" s="6"/>
    </row>
    <row r="99" spans="2:63" s="7" customFormat="1" ht="15" customHeight="1">
      <c r="B99" s="26"/>
      <c r="C99" s="991" t="s">
        <v>575</v>
      </c>
      <c r="D99" s="992"/>
      <c r="E99" s="785"/>
      <c r="F99" s="804"/>
      <c r="G99" s="775"/>
      <c r="H99" s="776"/>
      <c r="I99" s="775"/>
      <c r="J99" s="776"/>
      <c r="K99" s="775"/>
      <c r="L99" s="776"/>
      <c r="M99" s="775"/>
      <c r="N99" s="776"/>
      <c r="O99" s="775"/>
      <c r="P99" s="776"/>
      <c r="Q99" s="775"/>
      <c r="R99" s="776"/>
      <c r="S99" s="775"/>
      <c r="T99" s="776"/>
      <c r="U99" s="775"/>
      <c r="V99" s="776"/>
      <c r="W99" s="791"/>
      <c r="X99" s="792"/>
      <c r="Y99" s="792"/>
      <c r="Z99" s="792"/>
      <c r="AA99" s="792"/>
      <c r="AB99" s="792"/>
      <c r="AC99" s="792"/>
      <c r="AD99" s="792"/>
      <c r="AE99" s="792"/>
      <c r="AF99" s="792"/>
      <c r="AG99" s="792"/>
      <c r="AH99" s="792"/>
      <c r="AI99" s="792"/>
      <c r="AJ99" s="792"/>
      <c r="AK99" s="793"/>
      <c r="AL99" s="25"/>
      <c r="AM99" s="16"/>
      <c r="AN99" s="16"/>
      <c r="AO99" s="16"/>
      <c r="AP99" s="16"/>
      <c r="AQ99" s="16"/>
      <c r="AR99" s="16"/>
      <c r="AS99" s="16"/>
      <c r="AT99" s="16"/>
      <c r="AU99" s="6"/>
      <c r="AV99" s="6"/>
      <c r="AW99" s="6"/>
      <c r="AX99" s="6"/>
      <c r="AY99" s="6"/>
      <c r="AZ99" s="6"/>
      <c r="BA99" s="6"/>
      <c r="BB99" s="6"/>
      <c r="BC99" s="6"/>
    </row>
    <row r="100" spans="2:63" s="7" customFormat="1" ht="15" customHeight="1">
      <c r="B100" s="26"/>
      <c r="C100" s="806" t="s">
        <v>576</v>
      </c>
      <c r="D100" s="807"/>
      <c r="E100" s="805"/>
      <c r="F100" s="778"/>
      <c r="G100" s="777"/>
      <c r="H100" s="778"/>
      <c r="I100" s="777"/>
      <c r="J100" s="778"/>
      <c r="K100" s="777"/>
      <c r="L100" s="778"/>
      <c r="M100" s="777"/>
      <c r="N100" s="778"/>
      <c r="O100" s="777"/>
      <c r="P100" s="778"/>
      <c r="Q100" s="777"/>
      <c r="R100" s="778"/>
      <c r="S100" s="777"/>
      <c r="T100" s="778"/>
      <c r="U100" s="777"/>
      <c r="V100" s="778"/>
      <c r="W100" s="794"/>
      <c r="X100" s="795"/>
      <c r="Y100" s="795"/>
      <c r="Z100" s="795"/>
      <c r="AA100" s="795"/>
      <c r="AB100" s="795"/>
      <c r="AC100" s="795"/>
      <c r="AD100" s="795"/>
      <c r="AE100" s="795"/>
      <c r="AF100" s="795"/>
      <c r="AG100" s="795"/>
      <c r="AH100" s="795"/>
      <c r="AI100" s="795"/>
      <c r="AJ100" s="795"/>
      <c r="AK100" s="796"/>
      <c r="AL100" s="24"/>
      <c r="AM100" s="6"/>
      <c r="AN100" s="16"/>
      <c r="AO100" s="16"/>
      <c r="AP100" s="16"/>
      <c r="AQ100" s="16"/>
      <c r="AR100" s="16"/>
      <c r="AS100" s="16"/>
      <c r="AT100" s="16"/>
      <c r="AU100" s="6"/>
      <c r="AV100" s="6"/>
      <c r="AW100" s="6"/>
      <c r="AX100" s="6"/>
      <c r="AY100" s="6"/>
      <c r="AZ100" s="6"/>
      <c r="BA100" s="6"/>
      <c r="BB100" s="6"/>
      <c r="BC100" s="6"/>
    </row>
    <row r="101" spans="2:63" s="7" customFormat="1" ht="15" customHeight="1">
      <c r="B101" s="26"/>
      <c r="C101" s="806" t="s">
        <v>560</v>
      </c>
      <c r="D101" s="807"/>
      <c r="E101" s="805"/>
      <c r="F101" s="778"/>
      <c r="G101" s="777"/>
      <c r="H101" s="778"/>
      <c r="I101" s="777"/>
      <c r="J101" s="778"/>
      <c r="K101" s="777"/>
      <c r="L101" s="778"/>
      <c r="M101" s="777"/>
      <c r="N101" s="778"/>
      <c r="O101" s="777"/>
      <c r="P101" s="778"/>
      <c r="Q101" s="777"/>
      <c r="R101" s="778"/>
      <c r="S101" s="777"/>
      <c r="T101" s="778"/>
      <c r="U101" s="777"/>
      <c r="V101" s="778"/>
      <c r="W101" s="791"/>
      <c r="X101" s="792"/>
      <c r="Y101" s="792"/>
      <c r="Z101" s="792"/>
      <c r="AA101" s="792"/>
      <c r="AB101" s="792"/>
      <c r="AC101" s="792"/>
      <c r="AD101" s="792"/>
      <c r="AE101" s="792"/>
      <c r="AF101" s="792"/>
      <c r="AG101" s="792"/>
      <c r="AH101" s="792"/>
      <c r="AI101" s="792"/>
      <c r="AJ101" s="792"/>
      <c r="AK101" s="793"/>
      <c r="AL101" s="25"/>
      <c r="AM101" s="16"/>
      <c r="AN101" s="16"/>
      <c r="AO101" s="16"/>
      <c r="AP101" s="16"/>
      <c r="AQ101" s="16"/>
      <c r="AR101" s="16"/>
      <c r="AS101" s="16"/>
      <c r="AT101" s="16"/>
      <c r="AU101" s="6"/>
      <c r="AV101" s="6"/>
      <c r="AW101" s="6"/>
      <c r="AX101" s="6"/>
      <c r="AY101" s="6"/>
      <c r="AZ101" s="6"/>
      <c r="BA101" s="6"/>
      <c r="BB101" s="6"/>
      <c r="BC101" s="6"/>
    </row>
    <row r="102" spans="2:63" s="7" customFormat="1" ht="15" customHeight="1">
      <c r="B102" s="26"/>
      <c r="C102" s="806" t="s">
        <v>564</v>
      </c>
      <c r="D102" s="807"/>
      <c r="E102" s="805"/>
      <c r="F102" s="778"/>
      <c r="G102" s="777"/>
      <c r="H102" s="778"/>
      <c r="I102" s="777"/>
      <c r="J102" s="778"/>
      <c r="K102" s="777"/>
      <c r="L102" s="778"/>
      <c r="M102" s="777"/>
      <c r="N102" s="778"/>
      <c r="O102" s="777"/>
      <c r="P102" s="778"/>
      <c r="Q102" s="777"/>
      <c r="R102" s="778"/>
      <c r="S102" s="777"/>
      <c r="T102" s="778"/>
      <c r="U102" s="777"/>
      <c r="V102" s="778"/>
      <c r="W102" s="791"/>
      <c r="X102" s="792"/>
      <c r="Y102" s="792"/>
      <c r="Z102" s="792"/>
      <c r="AA102" s="792"/>
      <c r="AB102" s="792"/>
      <c r="AC102" s="792"/>
      <c r="AD102" s="792"/>
      <c r="AE102" s="792"/>
      <c r="AF102" s="792"/>
      <c r="AG102" s="792"/>
      <c r="AH102" s="792"/>
      <c r="AI102" s="792"/>
      <c r="AJ102" s="792"/>
      <c r="AK102" s="793"/>
      <c r="AL102" s="25"/>
      <c r="AM102" s="16"/>
      <c r="AN102" s="6"/>
      <c r="AO102" s="6"/>
      <c r="AP102" s="6"/>
      <c r="AQ102" s="6"/>
      <c r="AR102" s="6"/>
      <c r="AS102" s="6"/>
      <c r="AT102" s="6"/>
      <c r="AU102" s="6"/>
      <c r="AV102" s="6"/>
      <c r="AW102" s="6"/>
      <c r="AX102" s="6"/>
      <c r="AY102" s="6"/>
      <c r="AZ102" s="6"/>
      <c r="BA102" s="6"/>
      <c r="BB102" s="6"/>
      <c r="BC102" s="6"/>
    </row>
    <row r="103" spans="2:63" s="7" customFormat="1" ht="15" customHeight="1">
      <c r="B103" s="26"/>
      <c r="C103" s="987" t="s">
        <v>565</v>
      </c>
      <c r="D103" s="988"/>
      <c r="E103" s="766"/>
      <c r="F103" s="757"/>
      <c r="G103" s="756"/>
      <c r="H103" s="757"/>
      <c r="I103" s="756"/>
      <c r="J103" s="757"/>
      <c r="K103" s="756"/>
      <c r="L103" s="757"/>
      <c r="M103" s="756"/>
      <c r="N103" s="757"/>
      <c r="O103" s="756"/>
      <c r="P103" s="757"/>
      <c r="Q103" s="756"/>
      <c r="R103" s="757"/>
      <c r="S103" s="756"/>
      <c r="T103" s="757"/>
      <c r="U103" s="756"/>
      <c r="V103" s="757"/>
      <c r="W103" s="791"/>
      <c r="X103" s="792"/>
      <c r="Y103" s="792"/>
      <c r="Z103" s="792"/>
      <c r="AA103" s="792"/>
      <c r="AB103" s="792"/>
      <c r="AC103" s="792"/>
      <c r="AD103" s="792"/>
      <c r="AE103" s="792"/>
      <c r="AF103" s="792"/>
      <c r="AG103" s="792"/>
      <c r="AH103" s="792"/>
      <c r="AI103" s="792"/>
      <c r="AJ103" s="792"/>
      <c r="AK103" s="793"/>
      <c r="AL103" s="25"/>
      <c r="AM103" s="16"/>
      <c r="AN103" s="6"/>
      <c r="AO103" s="6"/>
      <c r="AP103" s="6"/>
      <c r="AQ103" s="6"/>
      <c r="AR103" s="6"/>
      <c r="AS103" s="6"/>
      <c r="AT103" s="6"/>
      <c r="AU103" s="6"/>
      <c r="AV103" s="6"/>
      <c r="AW103" s="6"/>
      <c r="AX103" s="6"/>
      <c r="AY103" s="6"/>
      <c r="AZ103" s="6"/>
      <c r="BA103" s="6"/>
      <c r="BB103" s="6"/>
      <c r="BC103" s="6"/>
    </row>
    <row r="104" spans="2:63" s="7" customFormat="1" ht="15" customHeight="1" thickBot="1">
      <c r="B104" s="26"/>
      <c r="C104" s="989" t="s">
        <v>137</v>
      </c>
      <c r="D104" s="990"/>
      <c r="E104" s="767">
        <f>SUM(E99:F103)</f>
        <v>0</v>
      </c>
      <c r="F104" s="759"/>
      <c r="G104" s="758">
        <f>SUM(G99:H103)</f>
        <v>0</v>
      </c>
      <c r="H104" s="759"/>
      <c r="I104" s="758">
        <f>SUM(I99:J103)</f>
        <v>0</v>
      </c>
      <c r="J104" s="759"/>
      <c r="K104" s="758">
        <f>SUM(K99:L103)</f>
        <v>0</v>
      </c>
      <c r="L104" s="759"/>
      <c r="M104" s="758">
        <f>SUM(M99:N103)</f>
        <v>0</v>
      </c>
      <c r="N104" s="759"/>
      <c r="O104" s="758">
        <f>SUM(O99:P103)</f>
        <v>0</v>
      </c>
      <c r="P104" s="759"/>
      <c r="Q104" s="758">
        <f>SUM(Q99:R103)</f>
        <v>0</v>
      </c>
      <c r="R104" s="759"/>
      <c r="S104" s="758">
        <f>SUM(S99:T103)</f>
        <v>0</v>
      </c>
      <c r="T104" s="759"/>
      <c r="U104" s="758">
        <f>SUM(U99:V103)</f>
        <v>0</v>
      </c>
      <c r="V104" s="759"/>
      <c r="W104" s="781"/>
      <c r="X104" s="782"/>
      <c r="Y104" s="782"/>
      <c r="Z104" s="782"/>
      <c r="AA104" s="782"/>
      <c r="AB104" s="782"/>
      <c r="AC104" s="782"/>
      <c r="AD104" s="782"/>
      <c r="AE104" s="782"/>
      <c r="AF104" s="782"/>
      <c r="AG104" s="782"/>
      <c r="AH104" s="782"/>
      <c r="AI104" s="782"/>
      <c r="AJ104" s="782"/>
      <c r="AK104" s="783"/>
      <c r="AL104" s="25"/>
      <c r="AM104" s="16"/>
      <c r="AN104" s="6"/>
      <c r="AO104" s="6"/>
      <c r="AP104" s="6"/>
      <c r="AQ104" s="6"/>
      <c r="AR104" s="6"/>
      <c r="AS104" s="6"/>
      <c r="AT104" s="6"/>
      <c r="AU104" s="6"/>
      <c r="AV104" s="6"/>
      <c r="AW104" s="6"/>
      <c r="AX104" s="6"/>
      <c r="AY104" s="6"/>
      <c r="AZ104" s="6"/>
      <c r="BA104" s="6"/>
      <c r="BB104" s="6"/>
      <c r="BC104" s="6"/>
    </row>
    <row r="105" spans="2:63" s="7" customFormat="1" ht="20.100000000000001" customHeight="1" thickTop="1">
      <c r="B105" s="26"/>
      <c r="C105" s="174" t="s">
        <v>687</v>
      </c>
      <c r="D105" s="175"/>
      <c r="E105" s="175"/>
      <c r="F105" s="175"/>
      <c r="G105" s="175"/>
      <c r="H105" s="175"/>
      <c r="I105" s="175"/>
      <c r="J105" s="176"/>
      <c r="K105" s="176"/>
      <c r="L105" s="176"/>
      <c r="M105" s="176"/>
      <c r="N105" s="176"/>
      <c r="O105" s="176"/>
      <c r="P105" s="176"/>
      <c r="Q105" s="176"/>
      <c r="R105" s="176"/>
      <c r="S105" s="176"/>
      <c r="T105" s="176"/>
      <c r="U105" s="176"/>
      <c r="V105" s="176"/>
      <c r="W105" s="176"/>
      <c r="X105" s="176"/>
      <c r="Y105" s="176"/>
      <c r="Z105" s="176"/>
      <c r="AA105" s="176"/>
      <c r="AB105" s="176"/>
      <c r="AC105" s="176"/>
      <c r="AD105" s="176"/>
      <c r="AE105" s="176"/>
      <c r="AF105" s="176"/>
      <c r="AG105" s="176"/>
      <c r="AH105" s="176"/>
      <c r="AI105" s="176"/>
      <c r="AJ105" s="176"/>
      <c r="AK105" s="177"/>
      <c r="AL105" s="24"/>
      <c r="AM105" s="6"/>
      <c r="AN105" s="16"/>
      <c r="AO105" s="16"/>
      <c r="AP105" s="16"/>
      <c r="AQ105" s="17"/>
      <c r="AR105" s="17"/>
      <c r="AS105" s="17"/>
      <c r="AT105" s="17"/>
      <c r="AU105" s="17"/>
      <c r="AV105" s="17"/>
      <c r="AW105" s="17"/>
      <c r="AX105" s="17"/>
      <c r="AY105" s="17"/>
      <c r="AZ105" s="17"/>
      <c r="BA105" s="17"/>
      <c r="BB105" s="17"/>
      <c r="BC105" s="17"/>
    </row>
    <row r="106" spans="2:63" s="7" customFormat="1" ht="32.1" customHeight="1">
      <c r="B106" s="26"/>
      <c r="C106" s="473" t="s">
        <v>397</v>
      </c>
      <c r="D106" s="474"/>
      <c r="E106" s="475"/>
      <c r="F106" s="476"/>
      <c r="G106" s="476"/>
      <c r="H106" s="476"/>
      <c r="I106" s="476"/>
      <c r="J106" s="476"/>
      <c r="K106" s="476"/>
      <c r="L106" s="476"/>
      <c r="M106" s="476"/>
      <c r="N106" s="476"/>
      <c r="O106" s="476"/>
      <c r="P106" s="476"/>
      <c r="Q106" s="476"/>
      <c r="R106" s="476"/>
      <c r="S106" s="476"/>
      <c r="T106" s="476"/>
      <c r="U106" s="476"/>
      <c r="V106" s="476"/>
      <c r="W106" s="476"/>
      <c r="X106" s="476"/>
      <c r="Y106" s="476"/>
      <c r="Z106" s="476"/>
      <c r="AA106" s="476"/>
      <c r="AB106" s="476"/>
      <c r="AC106" s="476"/>
      <c r="AD106" s="476"/>
      <c r="AE106" s="476"/>
      <c r="AF106" s="476"/>
      <c r="AG106" s="476"/>
      <c r="AH106" s="476"/>
      <c r="AI106" s="476"/>
      <c r="AJ106" s="476"/>
      <c r="AK106" s="477"/>
      <c r="AL106" s="24"/>
      <c r="AM106" s="6"/>
      <c r="AN106" s="557" t="s">
        <v>435</v>
      </c>
      <c r="AO106" s="173"/>
      <c r="AP106" s="173"/>
      <c r="AQ106" s="2"/>
      <c r="AR106" s="2"/>
      <c r="AS106" s="2"/>
      <c r="AT106" s="2"/>
      <c r="AU106" s="2"/>
      <c r="AV106" s="2"/>
      <c r="AW106" s="2"/>
      <c r="AX106" s="2"/>
      <c r="AY106" s="2"/>
      <c r="AZ106" s="2"/>
      <c r="BA106" s="2"/>
      <c r="BB106" s="2"/>
      <c r="BC106" s="2"/>
      <c r="BD106" s="2"/>
      <c r="BE106" s="2"/>
      <c r="BF106" s="2"/>
      <c r="BG106" s="2"/>
      <c r="BH106" s="2"/>
      <c r="BI106" s="2"/>
      <c r="BJ106" s="2"/>
      <c r="BK106" s="2"/>
    </row>
    <row r="107" spans="2:63" s="7" customFormat="1" ht="32.1" customHeight="1">
      <c r="B107" s="26"/>
      <c r="C107" s="473"/>
      <c r="D107" s="474"/>
      <c r="E107" s="560"/>
      <c r="F107" s="561"/>
      <c r="G107" s="561"/>
      <c r="H107" s="561"/>
      <c r="I107" s="561"/>
      <c r="J107" s="561"/>
      <c r="K107" s="561"/>
      <c r="L107" s="561"/>
      <c r="M107" s="561"/>
      <c r="N107" s="561"/>
      <c r="O107" s="561"/>
      <c r="P107" s="561"/>
      <c r="Q107" s="561"/>
      <c r="R107" s="561"/>
      <c r="S107" s="561"/>
      <c r="T107" s="561"/>
      <c r="U107" s="561"/>
      <c r="V107" s="561"/>
      <c r="W107" s="561"/>
      <c r="X107" s="561"/>
      <c r="Y107" s="561"/>
      <c r="Z107" s="561"/>
      <c r="AA107" s="561"/>
      <c r="AB107" s="561"/>
      <c r="AC107" s="561"/>
      <c r="AD107" s="561"/>
      <c r="AE107" s="561"/>
      <c r="AF107" s="561"/>
      <c r="AG107" s="561"/>
      <c r="AH107" s="561"/>
      <c r="AI107" s="561"/>
      <c r="AJ107" s="561"/>
      <c r="AK107" s="562"/>
      <c r="AL107" s="24"/>
      <c r="AM107" s="6"/>
      <c r="AN107" s="558"/>
      <c r="AO107" s="173"/>
      <c r="AP107" s="173"/>
      <c r="AQ107" s="2"/>
      <c r="AR107" s="2"/>
      <c r="AS107" s="2"/>
      <c r="AT107" s="2"/>
      <c r="AU107" s="2"/>
      <c r="AV107" s="2"/>
      <c r="AW107" s="2"/>
      <c r="AX107" s="2"/>
      <c r="AY107" s="2"/>
      <c r="AZ107" s="2"/>
      <c r="BA107" s="2"/>
      <c r="BB107" s="2"/>
      <c r="BC107" s="2"/>
      <c r="BD107" s="2"/>
      <c r="BE107" s="2"/>
      <c r="BF107" s="2"/>
      <c r="BG107" s="2"/>
      <c r="BH107" s="2"/>
      <c r="BI107" s="2"/>
      <c r="BJ107" s="2"/>
      <c r="BK107" s="2"/>
    </row>
    <row r="108" spans="2:63" s="7" customFormat="1" ht="32.1" customHeight="1">
      <c r="B108" s="26"/>
      <c r="C108" s="473"/>
      <c r="D108" s="474"/>
      <c r="E108" s="563"/>
      <c r="F108" s="564"/>
      <c r="G108" s="564"/>
      <c r="H108" s="564"/>
      <c r="I108" s="564"/>
      <c r="J108" s="564"/>
      <c r="K108" s="564"/>
      <c r="L108" s="564"/>
      <c r="M108" s="564"/>
      <c r="N108" s="564"/>
      <c r="O108" s="564"/>
      <c r="P108" s="564"/>
      <c r="Q108" s="564"/>
      <c r="R108" s="564"/>
      <c r="S108" s="564"/>
      <c r="T108" s="564"/>
      <c r="U108" s="564"/>
      <c r="V108" s="564"/>
      <c r="W108" s="564"/>
      <c r="X108" s="564"/>
      <c r="Y108" s="564"/>
      <c r="Z108" s="564"/>
      <c r="AA108" s="564"/>
      <c r="AB108" s="564"/>
      <c r="AC108" s="564"/>
      <c r="AD108" s="564"/>
      <c r="AE108" s="564"/>
      <c r="AF108" s="564"/>
      <c r="AG108" s="564"/>
      <c r="AH108" s="564"/>
      <c r="AI108" s="564"/>
      <c r="AJ108" s="564"/>
      <c r="AK108" s="565"/>
      <c r="AL108" s="24"/>
      <c r="AM108" s="6"/>
      <c r="AN108" s="558"/>
      <c r="AO108" s="173"/>
      <c r="AP108" s="173"/>
      <c r="AQ108" s="2"/>
      <c r="AR108" s="2"/>
      <c r="AS108" s="2"/>
      <c r="AT108" s="2"/>
      <c r="AU108" s="2"/>
      <c r="AV108" s="2"/>
      <c r="AW108" s="2"/>
      <c r="AX108" s="2"/>
      <c r="AY108" s="2"/>
      <c r="AZ108" s="2"/>
      <c r="BA108" s="2"/>
      <c r="BB108" s="2"/>
      <c r="BC108" s="2"/>
      <c r="BD108" s="2"/>
      <c r="BE108" s="2"/>
      <c r="BF108" s="2"/>
      <c r="BG108" s="2"/>
      <c r="BH108" s="2"/>
      <c r="BI108" s="2"/>
      <c r="BJ108" s="2"/>
      <c r="BK108" s="2"/>
    </row>
    <row r="109" spans="2:63" s="7" customFormat="1" ht="32.1" customHeight="1">
      <c r="B109" s="26"/>
      <c r="C109" s="473"/>
      <c r="D109" s="474"/>
      <c r="E109" s="566"/>
      <c r="F109" s="567"/>
      <c r="G109" s="567"/>
      <c r="H109" s="567"/>
      <c r="I109" s="567"/>
      <c r="J109" s="567"/>
      <c r="K109" s="567"/>
      <c r="L109" s="567"/>
      <c r="M109" s="567"/>
      <c r="N109" s="567"/>
      <c r="O109" s="567"/>
      <c r="P109" s="567"/>
      <c r="Q109" s="567"/>
      <c r="R109" s="567"/>
      <c r="S109" s="567"/>
      <c r="T109" s="567"/>
      <c r="U109" s="567"/>
      <c r="V109" s="567"/>
      <c r="W109" s="567"/>
      <c r="X109" s="567"/>
      <c r="Y109" s="567"/>
      <c r="Z109" s="567"/>
      <c r="AA109" s="567"/>
      <c r="AB109" s="567"/>
      <c r="AC109" s="567"/>
      <c r="AD109" s="567"/>
      <c r="AE109" s="567"/>
      <c r="AF109" s="567"/>
      <c r="AG109" s="567"/>
      <c r="AH109" s="567"/>
      <c r="AI109" s="567"/>
      <c r="AJ109" s="567"/>
      <c r="AK109" s="568"/>
      <c r="AL109" s="24"/>
      <c r="AM109" s="6"/>
      <c r="AN109" s="558"/>
      <c r="AO109" s="2"/>
      <c r="AP109" s="2"/>
      <c r="AQ109" s="2"/>
      <c r="AR109" s="2"/>
      <c r="AS109" s="2"/>
      <c r="AT109" s="2"/>
      <c r="AU109" s="2"/>
      <c r="AV109" s="2"/>
      <c r="AW109" s="2"/>
      <c r="AX109" s="2"/>
      <c r="AY109" s="2"/>
      <c r="AZ109" s="2"/>
      <c r="BA109" s="2"/>
      <c r="BB109" s="2"/>
      <c r="BC109" s="2"/>
      <c r="BD109" s="2"/>
      <c r="BE109" s="2"/>
      <c r="BF109" s="2"/>
      <c r="BG109" s="2"/>
      <c r="BH109" s="2"/>
      <c r="BI109" s="2"/>
      <c r="BJ109" s="2"/>
      <c r="BK109" s="2"/>
    </row>
    <row r="110" spans="2:63" s="7" customFormat="1" ht="32.1" customHeight="1">
      <c r="B110" s="26"/>
      <c r="C110" s="569" t="s">
        <v>396</v>
      </c>
      <c r="D110" s="570"/>
      <c r="E110" s="575"/>
      <c r="F110" s="576"/>
      <c r="G110" s="576"/>
      <c r="H110" s="576"/>
      <c r="I110" s="576"/>
      <c r="J110" s="576"/>
      <c r="K110" s="576"/>
      <c r="L110" s="576"/>
      <c r="M110" s="576"/>
      <c r="N110" s="576"/>
      <c r="O110" s="576"/>
      <c r="P110" s="576"/>
      <c r="Q110" s="576"/>
      <c r="R110" s="576"/>
      <c r="S110" s="576"/>
      <c r="T110" s="576"/>
      <c r="U110" s="576"/>
      <c r="V110" s="576"/>
      <c r="W110" s="576"/>
      <c r="X110" s="576"/>
      <c r="Y110" s="576"/>
      <c r="Z110" s="576"/>
      <c r="AA110" s="576"/>
      <c r="AB110" s="576"/>
      <c r="AC110" s="576"/>
      <c r="AD110" s="576"/>
      <c r="AE110" s="576"/>
      <c r="AF110" s="576"/>
      <c r="AG110" s="576"/>
      <c r="AH110" s="576"/>
      <c r="AI110" s="576"/>
      <c r="AJ110" s="576"/>
      <c r="AK110" s="577"/>
      <c r="AL110" s="24"/>
      <c r="AM110" s="6"/>
      <c r="AN110" s="558"/>
      <c r="AO110" s="2"/>
      <c r="AP110" s="2"/>
      <c r="AQ110" s="2"/>
      <c r="AR110" s="2"/>
      <c r="AS110" s="2"/>
      <c r="AT110" s="2"/>
      <c r="AU110" s="2"/>
      <c r="AV110" s="2"/>
      <c r="AW110" s="2"/>
      <c r="AX110" s="2"/>
      <c r="AY110" s="2"/>
      <c r="AZ110" s="2"/>
      <c r="BA110" s="2"/>
      <c r="BB110" s="2"/>
      <c r="BC110" s="2"/>
      <c r="BD110" s="2"/>
      <c r="BE110" s="2"/>
      <c r="BF110" s="2"/>
      <c r="BG110" s="2"/>
      <c r="BH110" s="2"/>
      <c r="BI110" s="2"/>
      <c r="BJ110" s="2"/>
      <c r="BK110" s="2"/>
    </row>
    <row r="111" spans="2:63" s="7" customFormat="1" ht="32.1" customHeight="1">
      <c r="B111" s="26"/>
      <c r="C111" s="571"/>
      <c r="D111" s="572"/>
      <c r="E111" s="578"/>
      <c r="F111" s="579"/>
      <c r="G111" s="579"/>
      <c r="H111" s="579"/>
      <c r="I111" s="579"/>
      <c r="J111" s="579"/>
      <c r="K111" s="579"/>
      <c r="L111" s="579"/>
      <c r="M111" s="579"/>
      <c r="N111" s="579"/>
      <c r="O111" s="579"/>
      <c r="P111" s="579"/>
      <c r="Q111" s="579"/>
      <c r="R111" s="579"/>
      <c r="S111" s="579"/>
      <c r="T111" s="579"/>
      <c r="U111" s="579"/>
      <c r="V111" s="579"/>
      <c r="W111" s="579"/>
      <c r="X111" s="579"/>
      <c r="Y111" s="579"/>
      <c r="Z111" s="579"/>
      <c r="AA111" s="579"/>
      <c r="AB111" s="579"/>
      <c r="AC111" s="579"/>
      <c r="AD111" s="579"/>
      <c r="AE111" s="579"/>
      <c r="AF111" s="579"/>
      <c r="AG111" s="579"/>
      <c r="AH111" s="579"/>
      <c r="AI111" s="579"/>
      <c r="AJ111" s="579"/>
      <c r="AK111" s="580"/>
      <c r="AL111" s="24"/>
      <c r="AM111" s="6"/>
      <c r="AN111" s="558"/>
      <c r="AO111" s="2"/>
      <c r="AP111" s="2"/>
      <c r="AQ111" s="2"/>
      <c r="AR111" s="2"/>
      <c r="AS111" s="2"/>
      <c r="AT111" s="2"/>
      <c r="AU111" s="2"/>
      <c r="AV111" s="2"/>
      <c r="AW111" s="2"/>
      <c r="AX111" s="2"/>
      <c r="AY111" s="2"/>
      <c r="AZ111" s="2"/>
      <c r="BA111" s="2"/>
      <c r="BB111" s="2"/>
      <c r="BC111" s="2"/>
      <c r="BD111" s="2"/>
      <c r="BE111" s="2"/>
      <c r="BF111" s="2"/>
      <c r="BG111" s="2"/>
      <c r="BH111" s="2"/>
      <c r="BI111" s="2"/>
      <c r="BJ111" s="2"/>
      <c r="BK111" s="2"/>
    </row>
    <row r="112" spans="2:63" s="7" customFormat="1" ht="32.1" customHeight="1">
      <c r="B112" s="26"/>
      <c r="C112" s="571"/>
      <c r="D112" s="572"/>
      <c r="E112" s="578"/>
      <c r="F112" s="579"/>
      <c r="G112" s="579"/>
      <c r="H112" s="579"/>
      <c r="I112" s="579"/>
      <c r="J112" s="579"/>
      <c r="K112" s="579"/>
      <c r="L112" s="579"/>
      <c r="M112" s="579"/>
      <c r="N112" s="579"/>
      <c r="O112" s="579"/>
      <c r="P112" s="579"/>
      <c r="Q112" s="579"/>
      <c r="R112" s="579"/>
      <c r="S112" s="579"/>
      <c r="T112" s="579"/>
      <c r="U112" s="579"/>
      <c r="V112" s="579"/>
      <c r="W112" s="579"/>
      <c r="X112" s="579"/>
      <c r="Y112" s="579"/>
      <c r="Z112" s="579"/>
      <c r="AA112" s="579"/>
      <c r="AB112" s="579"/>
      <c r="AC112" s="579"/>
      <c r="AD112" s="579"/>
      <c r="AE112" s="579"/>
      <c r="AF112" s="579"/>
      <c r="AG112" s="579"/>
      <c r="AH112" s="579"/>
      <c r="AI112" s="579"/>
      <c r="AJ112" s="579"/>
      <c r="AK112" s="580"/>
      <c r="AL112" s="24"/>
      <c r="AM112" s="6"/>
      <c r="AN112" s="558"/>
      <c r="AO112" s="2"/>
      <c r="AP112" s="2"/>
      <c r="AQ112" s="2"/>
      <c r="AR112" s="2"/>
      <c r="AS112" s="2"/>
      <c r="AT112" s="2"/>
      <c r="AU112" s="2"/>
      <c r="AV112" s="2"/>
      <c r="AW112" s="2"/>
      <c r="AX112" s="2"/>
      <c r="AY112" s="2"/>
      <c r="AZ112" s="2"/>
      <c r="BA112" s="2"/>
      <c r="BB112" s="2"/>
      <c r="BC112" s="2"/>
      <c r="BD112" s="2"/>
      <c r="BE112" s="2"/>
      <c r="BF112" s="2"/>
      <c r="BG112" s="2"/>
      <c r="BH112" s="2"/>
      <c r="BI112" s="2"/>
      <c r="BJ112" s="2"/>
      <c r="BK112" s="2"/>
    </row>
    <row r="113" spans="2:69" s="7" customFormat="1" ht="32.1" customHeight="1">
      <c r="B113" s="26"/>
      <c r="C113" s="571"/>
      <c r="D113" s="572"/>
      <c r="E113" s="578"/>
      <c r="F113" s="579"/>
      <c r="G113" s="579"/>
      <c r="H113" s="579"/>
      <c r="I113" s="579"/>
      <c r="J113" s="579"/>
      <c r="K113" s="579"/>
      <c r="L113" s="579"/>
      <c r="M113" s="579"/>
      <c r="N113" s="579"/>
      <c r="O113" s="579"/>
      <c r="P113" s="579"/>
      <c r="Q113" s="579"/>
      <c r="R113" s="579"/>
      <c r="S113" s="579"/>
      <c r="T113" s="579"/>
      <c r="U113" s="579"/>
      <c r="V113" s="579"/>
      <c r="W113" s="579"/>
      <c r="X113" s="579"/>
      <c r="Y113" s="579"/>
      <c r="Z113" s="579"/>
      <c r="AA113" s="579"/>
      <c r="AB113" s="579"/>
      <c r="AC113" s="579"/>
      <c r="AD113" s="579"/>
      <c r="AE113" s="579"/>
      <c r="AF113" s="579"/>
      <c r="AG113" s="579"/>
      <c r="AH113" s="579"/>
      <c r="AI113" s="579"/>
      <c r="AJ113" s="579"/>
      <c r="AK113" s="580"/>
      <c r="AL113" s="24"/>
      <c r="AM113" s="6"/>
      <c r="AN113" s="558"/>
      <c r="AO113" s="2"/>
      <c r="AP113" s="2"/>
      <c r="AQ113" s="2"/>
      <c r="AR113" s="2"/>
      <c r="AS113" s="2"/>
      <c r="AT113" s="2"/>
      <c r="AU113" s="2"/>
      <c r="AV113" s="2"/>
      <c r="AW113" s="2"/>
      <c r="AX113" s="2"/>
      <c r="AY113" s="2"/>
      <c r="AZ113" s="2"/>
      <c r="BA113" s="2"/>
      <c r="BB113" s="2"/>
      <c r="BC113" s="2"/>
      <c r="BD113" s="2"/>
      <c r="BE113" s="2"/>
      <c r="BF113" s="2"/>
      <c r="BG113" s="2"/>
      <c r="BH113" s="2"/>
      <c r="BI113" s="2"/>
      <c r="BJ113" s="2"/>
      <c r="BK113" s="2"/>
    </row>
    <row r="114" spans="2:69" s="7" customFormat="1" ht="32.1" customHeight="1" thickBot="1">
      <c r="B114" s="26"/>
      <c r="C114" s="573"/>
      <c r="D114" s="574"/>
      <c r="E114" s="581"/>
      <c r="F114" s="582"/>
      <c r="G114" s="582"/>
      <c r="H114" s="582"/>
      <c r="I114" s="582"/>
      <c r="J114" s="582"/>
      <c r="K114" s="582"/>
      <c r="L114" s="582"/>
      <c r="M114" s="582"/>
      <c r="N114" s="582"/>
      <c r="O114" s="582"/>
      <c r="P114" s="582"/>
      <c r="Q114" s="582"/>
      <c r="R114" s="582"/>
      <c r="S114" s="582"/>
      <c r="T114" s="582"/>
      <c r="U114" s="582"/>
      <c r="V114" s="582"/>
      <c r="W114" s="582"/>
      <c r="X114" s="582"/>
      <c r="Y114" s="582"/>
      <c r="Z114" s="582"/>
      <c r="AA114" s="582"/>
      <c r="AB114" s="582"/>
      <c r="AC114" s="582"/>
      <c r="AD114" s="582"/>
      <c r="AE114" s="582"/>
      <c r="AF114" s="582"/>
      <c r="AG114" s="582"/>
      <c r="AH114" s="582"/>
      <c r="AI114" s="582"/>
      <c r="AJ114" s="582"/>
      <c r="AK114" s="583"/>
      <c r="AL114" s="24"/>
      <c r="AM114" s="6"/>
      <c r="AN114" s="559"/>
      <c r="AO114" s="2"/>
      <c r="AP114" s="2"/>
      <c r="AQ114" s="2"/>
      <c r="AR114" s="2"/>
      <c r="AS114" s="2"/>
      <c r="AT114" s="2"/>
      <c r="AU114" s="2"/>
      <c r="AV114" s="2"/>
      <c r="AW114" s="2"/>
      <c r="AX114" s="2"/>
      <c r="AY114" s="2"/>
      <c r="AZ114" s="2"/>
      <c r="BA114" s="2"/>
      <c r="BB114" s="2"/>
      <c r="BC114" s="2"/>
      <c r="BD114" s="2"/>
      <c r="BE114" s="2"/>
      <c r="BF114" s="2"/>
      <c r="BG114" s="2"/>
      <c r="BH114" s="2"/>
      <c r="BI114" s="2"/>
      <c r="BJ114" s="2"/>
      <c r="BK114" s="2"/>
    </row>
    <row r="115" spans="2:69" s="7" customFormat="1" ht="20.100000000000001" customHeight="1" thickTop="1">
      <c r="B115" s="26"/>
      <c r="C115" s="174" t="s">
        <v>468</v>
      </c>
      <c r="D115" s="175"/>
      <c r="E115" s="175"/>
      <c r="F115" s="175"/>
      <c r="G115" s="175"/>
      <c r="H115" s="175"/>
      <c r="I115" s="175"/>
      <c r="J115" s="106"/>
      <c r="K115" s="106"/>
      <c r="L115" s="106"/>
      <c r="M115" s="106"/>
      <c r="N115" s="106"/>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5"/>
      <c r="AL115" s="24"/>
      <c r="AM115" s="6"/>
      <c r="AN115" s="16"/>
      <c r="AO115" s="16"/>
      <c r="AP115" s="16"/>
      <c r="AQ115" s="17"/>
      <c r="AR115" s="17"/>
      <c r="AS115" s="17"/>
      <c r="AT115" s="17"/>
      <c r="AU115" s="17"/>
      <c r="AV115" s="17"/>
      <c r="AW115" s="17"/>
      <c r="AX115" s="17"/>
      <c r="AY115" s="17"/>
      <c r="AZ115" s="17"/>
      <c r="BA115" s="17"/>
      <c r="BB115" s="17"/>
      <c r="BC115" s="17"/>
    </row>
    <row r="116" spans="2:69" s="7" customFormat="1" ht="20.100000000000001" customHeight="1">
      <c r="B116" s="26"/>
      <c r="C116" s="762" t="s">
        <v>600</v>
      </c>
      <c r="D116" s="763"/>
      <c r="E116" s="763"/>
      <c r="F116" s="763"/>
      <c r="G116" s="763" t="s">
        <v>601</v>
      </c>
      <c r="H116" s="763"/>
      <c r="I116" s="763"/>
      <c r="J116" s="763"/>
      <c r="K116" s="763"/>
      <c r="L116" s="763"/>
      <c r="M116" s="763"/>
      <c r="N116" s="763"/>
      <c r="O116" s="763"/>
      <c r="P116" s="763"/>
      <c r="Q116" s="763"/>
      <c r="R116" s="761" t="s">
        <v>448</v>
      </c>
      <c r="S116" s="761"/>
      <c r="T116" s="761" t="s">
        <v>450</v>
      </c>
      <c r="U116" s="761"/>
      <c r="V116" s="761"/>
      <c r="W116" s="761" t="s">
        <v>140</v>
      </c>
      <c r="X116" s="761"/>
      <c r="Y116" s="761"/>
      <c r="Z116" s="761"/>
      <c r="AA116" s="761"/>
      <c r="AB116" s="761"/>
      <c r="AC116" s="1208" t="s">
        <v>141</v>
      </c>
      <c r="AD116" s="1209"/>
      <c r="AE116" s="1210"/>
      <c r="AF116" s="761" t="s">
        <v>142</v>
      </c>
      <c r="AG116" s="761"/>
      <c r="AH116" s="761"/>
      <c r="AI116" s="1176" t="s">
        <v>449</v>
      </c>
      <c r="AJ116" s="1177"/>
      <c r="AK116" s="1178"/>
      <c r="AL116" s="24"/>
      <c r="AM116" s="6"/>
      <c r="AN116" s="16"/>
      <c r="AO116" s="16"/>
      <c r="AP116" s="16"/>
      <c r="AQ116" s="61"/>
      <c r="AR116" s="61"/>
      <c r="AS116" s="61"/>
      <c r="AT116" s="61"/>
      <c r="AU116" s="61"/>
      <c r="AV116" s="61"/>
      <c r="AW116" s="61"/>
      <c r="AX116" s="61"/>
      <c r="AY116" s="61"/>
      <c r="AZ116" s="61"/>
      <c r="BA116" s="61"/>
      <c r="BB116" s="61"/>
      <c r="BC116" s="61"/>
    </row>
    <row r="117" spans="2:69" ht="14.1" customHeight="1">
      <c r="B117" s="22"/>
      <c r="C117" s="707" t="s">
        <v>446</v>
      </c>
      <c r="D117" s="708"/>
      <c r="E117" s="1267" t="s">
        <v>602</v>
      </c>
      <c r="F117" s="1268"/>
      <c r="G117" s="745" t="s">
        <v>144</v>
      </c>
      <c r="H117" s="745"/>
      <c r="I117" s="1271" t="s">
        <v>153</v>
      </c>
      <c r="J117" s="1271"/>
      <c r="K117" s="1271"/>
      <c r="L117" s="1271"/>
      <c r="M117" s="1271"/>
      <c r="N117" s="1271"/>
      <c r="O117" s="1271"/>
      <c r="P117" s="1271"/>
      <c r="Q117" s="1271"/>
      <c r="R117" s="1272"/>
      <c r="S117" s="1273"/>
      <c r="T117" s="1223">
        <v>400</v>
      </c>
      <c r="U117" s="1224"/>
      <c r="V117" s="1225"/>
      <c r="W117" s="1229">
        <f>SUM(T117:U121)</f>
        <v>4320</v>
      </c>
      <c r="X117" s="1229"/>
      <c r="Y117" s="1229"/>
      <c r="Z117" s="1214">
        <f>SUM(W117:Y123)</f>
        <v>5070</v>
      </c>
      <c r="AA117" s="1215"/>
      <c r="AB117" s="1216"/>
      <c r="AC117" s="1190">
        <v>1100</v>
      </c>
      <c r="AD117" s="1191"/>
      <c r="AE117" s="1211"/>
      <c r="AF117" s="715">
        <f>SUM(Z117:AD123)</f>
        <v>6170</v>
      </c>
      <c r="AG117" s="715"/>
      <c r="AH117" s="715"/>
      <c r="AI117" s="1190"/>
      <c r="AJ117" s="1191"/>
      <c r="AK117" s="1192"/>
      <c r="AL117" s="23"/>
      <c r="AN117" s="2"/>
      <c r="BN117" s="119"/>
      <c r="BO117" s="119"/>
      <c r="BP117" s="119"/>
      <c r="BQ117" s="119"/>
    </row>
    <row r="118" spans="2:69" ht="14.1" customHeight="1">
      <c r="B118" s="22"/>
      <c r="C118" s="709"/>
      <c r="D118" s="710"/>
      <c r="E118" s="1269"/>
      <c r="F118" s="1270"/>
      <c r="G118" s="713"/>
      <c r="H118" s="713"/>
      <c r="I118" s="1274" t="s">
        <v>458</v>
      </c>
      <c r="J118" s="1274"/>
      <c r="K118" s="1274"/>
      <c r="L118" s="1274"/>
      <c r="M118" s="1274"/>
      <c r="N118" s="1274"/>
      <c r="O118" s="1274"/>
      <c r="P118" s="1274"/>
      <c r="Q118" s="1274"/>
      <c r="R118" s="1287"/>
      <c r="S118" s="1288"/>
      <c r="T118" s="1226">
        <v>1100</v>
      </c>
      <c r="U118" s="1227"/>
      <c r="V118" s="1228"/>
      <c r="W118" s="727"/>
      <c r="X118" s="727"/>
      <c r="Y118" s="727"/>
      <c r="Z118" s="1217"/>
      <c r="AA118" s="1218"/>
      <c r="AB118" s="1219"/>
      <c r="AC118" s="1193"/>
      <c r="AD118" s="1194"/>
      <c r="AE118" s="1212"/>
      <c r="AF118" s="716"/>
      <c r="AG118" s="716"/>
      <c r="AH118" s="716"/>
      <c r="AI118" s="1193"/>
      <c r="AJ118" s="1194"/>
      <c r="AK118" s="1195"/>
      <c r="AL118" s="23"/>
      <c r="AN118" s="2"/>
      <c r="BN118" s="119"/>
      <c r="BO118" s="119"/>
      <c r="BP118" s="119"/>
      <c r="BQ118" s="119"/>
    </row>
    <row r="119" spans="2:69" ht="14.1" customHeight="1">
      <c r="B119" s="22"/>
      <c r="C119" s="709"/>
      <c r="D119" s="710"/>
      <c r="E119" s="1278" t="s">
        <v>447</v>
      </c>
      <c r="F119" s="1279"/>
      <c r="G119" s="713"/>
      <c r="H119" s="713"/>
      <c r="I119" s="1274" t="s">
        <v>146</v>
      </c>
      <c r="J119" s="1274"/>
      <c r="K119" s="1274"/>
      <c r="L119" s="1274"/>
      <c r="M119" s="1274"/>
      <c r="N119" s="1274"/>
      <c r="O119" s="1274"/>
      <c r="P119" s="1274"/>
      <c r="Q119" s="1274"/>
      <c r="R119" s="1282"/>
      <c r="S119" s="1283"/>
      <c r="T119" s="1226">
        <v>150</v>
      </c>
      <c r="U119" s="1227"/>
      <c r="V119" s="1228"/>
      <c r="W119" s="727"/>
      <c r="X119" s="727"/>
      <c r="Y119" s="727"/>
      <c r="Z119" s="1217"/>
      <c r="AA119" s="1218"/>
      <c r="AB119" s="1219"/>
      <c r="AC119" s="1193"/>
      <c r="AD119" s="1194"/>
      <c r="AE119" s="1212"/>
      <c r="AF119" s="716"/>
      <c r="AG119" s="716"/>
      <c r="AH119" s="716"/>
      <c r="AI119" s="1193"/>
      <c r="AJ119" s="1194"/>
      <c r="AK119" s="1195"/>
      <c r="AL119" s="23"/>
      <c r="AN119" s="2"/>
      <c r="BN119" s="119"/>
      <c r="BO119" s="119"/>
      <c r="BP119" s="119"/>
      <c r="BQ119" s="119"/>
    </row>
    <row r="120" spans="2:69" ht="14.1" customHeight="1">
      <c r="B120" s="22"/>
      <c r="C120" s="709"/>
      <c r="D120" s="710"/>
      <c r="E120" s="1278"/>
      <c r="F120" s="1279"/>
      <c r="G120" s="713"/>
      <c r="H120" s="713"/>
      <c r="I120" s="1274" t="s">
        <v>603</v>
      </c>
      <c r="J120" s="1274"/>
      <c r="K120" s="1274"/>
      <c r="L120" s="1274"/>
      <c r="M120" s="1274"/>
      <c r="N120" s="1274"/>
      <c r="O120" s="1274"/>
      <c r="P120" s="1274"/>
      <c r="Q120" s="1274"/>
      <c r="R120" s="1282"/>
      <c r="S120" s="1283"/>
      <c r="T120" s="1226">
        <v>2400</v>
      </c>
      <c r="U120" s="1227"/>
      <c r="V120" s="1228"/>
      <c r="W120" s="727"/>
      <c r="X120" s="727"/>
      <c r="Y120" s="727"/>
      <c r="Z120" s="1217"/>
      <c r="AA120" s="1218"/>
      <c r="AB120" s="1219"/>
      <c r="AC120" s="1193"/>
      <c r="AD120" s="1194"/>
      <c r="AE120" s="1212"/>
      <c r="AF120" s="716"/>
      <c r="AG120" s="716"/>
      <c r="AH120" s="716"/>
      <c r="AI120" s="1193"/>
      <c r="AJ120" s="1194"/>
      <c r="AK120" s="1195"/>
      <c r="AL120" s="23"/>
      <c r="AN120" s="2"/>
      <c r="BN120" s="119"/>
      <c r="BO120" s="119"/>
      <c r="BP120" s="119"/>
      <c r="BQ120" s="119"/>
    </row>
    <row r="121" spans="2:69" ht="14.1" customHeight="1">
      <c r="B121" s="22"/>
      <c r="C121" s="709"/>
      <c r="D121" s="710"/>
      <c r="E121" s="1278"/>
      <c r="F121" s="1279"/>
      <c r="G121" s="713"/>
      <c r="H121" s="713"/>
      <c r="I121" s="1274" t="s">
        <v>459</v>
      </c>
      <c r="J121" s="1274"/>
      <c r="K121" s="1274"/>
      <c r="L121" s="1274"/>
      <c r="M121" s="1274"/>
      <c r="N121" s="1274"/>
      <c r="O121" s="1274"/>
      <c r="P121" s="1274"/>
      <c r="Q121" s="1274"/>
      <c r="R121" s="1282"/>
      <c r="S121" s="1283"/>
      <c r="T121" s="1226">
        <v>270</v>
      </c>
      <c r="U121" s="1227"/>
      <c r="V121" s="1228"/>
      <c r="W121" s="727"/>
      <c r="X121" s="727"/>
      <c r="Y121" s="727"/>
      <c r="Z121" s="1217"/>
      <c r="AA121" s="1218"/>
      <c r="AB121" s="1219"/>
      <c r="AC121" s="1193"/>
      <c r="AD121" s="1194"/>
      <c r="AE121" s="1212"/>
      <c r="AF121" s="716"/>
      <c r="AG121" s="716"/>
      <c r="AH121" s="716"/>
      <c r="AI121" s="1193"/>
      <c r="AJ121" s="1194"/>
      <c r="AK121" s="1195"/>
      <c r="AL121" s="23"/>
      <c r="AN121" s="2"/>
      <c r="BN121" s="119"/>
      <c r="BO121" s="119"/>
      <c r="BP121" s="119"/>
      <c r="BQ121" s="119"/>
    </row>
    <row r="122" spans="2:69" ht="14.1" customHeight="1">
      <c r="B122" s="22"/>
      <c r="C122" s="709"/>
      <c r="D122" s="710"/>
      <c r="E122" s="1278"/>
      <c r="F122" s="1279"/>
      <c r="G122" s="713" t="s">
        <v>150</v>
      </c>
      <c r="H122" s="713"/>
      <c r="I122" s="1274" t="s">
        <v>604</v>
      </c>
      <c r="J122" s="1274"/>
      <c r="K122" s="1274"/>
      <c r="L122" s="1274"/>
      <c r="M122" s="1274"/>
      <c r="N122" s="1274"/>
      <c r="O122" s="1274"/>
      <c r="P122" s="1274"/>
      <c r="Q122" s="1274"/>
      <c r="R122" s="1275" t="s">
        <v>453</v>
      </c>
      <c r="S122" s="1275"/>
      <c r="T122" s="1226">
        <v>300</v>
      </c>
      <c r="U122" s="1227"/>
      <c r="V122" s="1228"/>
      <c r="W122" s="727">
        <f>SUM(T122:U123)</f>
        <v>750</v>
      </c>
      <c r="X122" s="727"/>
      <c r="Y122" s="727"/>
      <c r="Z122" s="1217"/>
      <c r="AA122" s="1218"/>
      <c r="AB122" s="1219"/>
      <c r="AC122" s="1193"/>
      <c r="AD122" s="1194"/>
      <c r="AE122" s="1212"/>
      <c r="AF122" s="716"/>
      <c r="AG122" s="716"/>
      <c r="AH122" s="716"/>
      <c r="AI122" s="1193"/>
      <c r="AJ122" s="1194"/>
      <c r="AK122" s="1195"/>
      <c r="AL122" s="23"/>
      <c r="AN122" s="2"/>
      <c r="BN122" s="119"/>
      <c r="BO122" s="119"/>
      <c r="BP122" s="119"/>
      <c r="BQ122" s="119"/>
    </row>
    <row r="123" spans="2:69" ht="14.1" customHeight="1">
      <c r="B123" s="22"/>
      <c r="C123" s="709"/>
      <c r="D123" s="710"/>
      <c r="E123" s="1280"/>
      <c r="F123" s="1281"/>
      <c r="G123" s="714"/>
      <c r="H123" s="714"/>
      <c r="I123" s="1276" t="s">
        <v>605</v>
      </c>
      <c r="J123" s="1276"/>
      <c r="K123" s="1276"/>
      <c r="L123" s="1276"/>
      <c r="M123" s="1276"/>
      <c r="N123" s="1276"/>
      <c r="O123" s="1276"/>
      <c r="P123" s="1276"/>
      <c r="Q123" s="1276"/>
      <c r="R123" s="1277" t="s">
        <v>453</v>
      </c>
      <c r="S123" s="1277"/>
      <c r="T123" s="1230">
        <v>450</v>
      </c>
      <c r="U123" s="1231"/>
      <c r="V123" s="1232"/>
      <c r="W123" s="728"/>
      <c r="X123" s="728"/>
      <c r="Y123" s="728"/>
      <c r="Z123" s="1220"/>
      <c r="AA123" s="1221"/>
      <c r="AB123" s="1222"/>
      <c r="AC123" s="1196"/>
      <c r="AD123" s="1197"/>
      <c r="AE123" s="1213"/>
      <c r="AF123" s="717"/>
      <c r="AG123" s="717"/>
      <c r="AH123" s="717"/>
      <c r="AI123" s="1196"/>
      <c r="AJ123" s="1197"/>
      <c r="AK123" s="1198"/>
      <c r="AL123" s="23"/>
      <c r="AN123" s="2"/>
      <c r="BN123" s="119"/>
      <c r="BO123" s="119"/>
      <c r="BP123" s="119"/>
      <c r="BQ123" s="119"/>
    </row>
    <row r="124" spans="2:69" ht="14.1" customHeight="1">
      <c r="B124" s="22"/>
      <c r="C124" s="709"/>
      <c r="D124" s="710"/>
      <c r="E124" s="1267" t="s">
        <v>606</v>
      </c>
      <c r="F124" s="1268"/>
      <c r="G124" s="745" t="s">
        <v>144</v>
      </c>
      <c r="H124" s="745"/>
      <c r="I124" s="1293" t="s">
        <v>145</v>
      </c>
      <c r="J124" s="1294"/>
      <c r="K124" s="1294"/>
      <c r="L124" s="1294"/>
      <c r="M124" s="1294"/>
      <c r="N124" s="1294"/>
      <c r="O124" s="1294"/>
      <c r="P124" s="1294"/>
      <c r="Q124" s="1295"/>
      <c r="R124" s="1296"/>
      <c r="S124" s="1296"/>
      <c r="T124" s="729">
        <v>200</v>
      </c>
      <c r="U124" s="729"/>
      <c r="V124" s="729"/>
      <c r="W124" s="1229">
        <f>SUM(T124:U128)</f>
        <v>1400</v>
      </c>
      <c r="X124" s="1229"/>
      <c r="Y124" s="1229"/>
      <c r="Z124" s="1214">
        <f t="shared" ref="Z124" si="0">SUM(W124:Y130)</f>
        <v>1820</v>
      </c>
      <c r="AA124" s="1215"/>
      <c r="AB124" s="1216"/>
      <c r="AC124" s="1190"/>
      <c r="AD124" s="1191"/>
      <c r="AE124" s="1211"/>
      <c r="AF124" s="715">
        <f>SUM(Z124:AD130)</f>
        <v>1820</v>
      </c>
      <c r="AG124" s="715"/>
      <c r="AH124" s="715"/>
      <c r="AI124" s="1199"/>
      <c r="AJ124" s="1200"/>
      <c r="AK124" s="1201"/>
      <c r="AL124" s="23"/>
      <c r="AN124" s="2"/>
      <c r="BN124" s="119"/>
      <c r="BO124" s="119"/>
      <c r="BP124" s="119"/>
      <c r="BQ124" s="119"/>
    </row>
    <row r="125" spans="2:69" ht="14.1" customHeight="1">
      <c r="B125" s="22"/>
      <c r="C125" s="709"/>
      <c r="D125" s="710"/>
      <c r="E125" s="1269"/>
      <c r="F125" s="1270"/>
      <c r="G125" s="713"/>
      <c r="H125" s="713"/>
      <c r="I125" s="1284" t="s">
        <v>146</v>
      </c>
      <c r="J125" s="1285"/>
      <c r="K125" s="1285"/>
      <c r="L125" s="1285"/>
      <c r="M125" s="1285"/>
      <c r="N125" s="1285"/>
      <c r="O125" s="1285"/>
      <c r="P125" s="1285"/>
      <c r="Q125" s="1286"/>
      <c r="R125" s="1292"/>
      <c r="S125" s="1292"/>
      <c r="T125" s="725">
        <v>150</v>
      </c>
      <c r="U125" s="725"/>
      <c r="V125" s="725"/>
      <c r="W125" s="727"/>
      <c r="X125" s="727"/>
      <c r="Y125" s="727"/>
      <c r="Z125" s="1217"/>
      <c r="AA125" s="1218"/>
      <c r="AB125" s="1219"/>
      <c r="AC125" s="1193"/>
      <c r="AD125" s="1194"/>
      <c r="AE125" s="1212"/>
      <c r="AF125" s="716"/>
      <c r="AG125" s="716"/>
      <c r="AH125" s="716"/>
      <c r="AI125" s="1202"/>
      <c r="AJ125" s="1203"/>
      <c r="AK125" s="1204"/>
      <c r="AL125" s="23"/>
      <c r="AN125" s="2"/>
      <c r="BN125" s="119"/>
      <c r="BO125" s="119"/>
      <c r="BP125" s="119"/>
      <c r="BQ125" s="119"/>
    </row>
    <row r="126" spans="2:69" ht="14.1" customHeight="1">
      <c r="B126" s="22"/>
      <c r="C126" s="709"/>
      <c r="D126" s="710"/>
      <c r="E126" s="1278" t="s">
        <v>147</v>
      </c>
      <c r="F126" s="1279"/>
      <c r="G126" s="713"/>
      <c r="H126" s="713"/>
      <c r="I126" s="1284" t="s">
        <v>148</v>
      </c>
      <c r="J126" s="1285"/>
      <c r="K126" s="1285"/>
      <c r="L126" s="1285"/>
      <c r="M126" s="1285"/>
      <c r="N126" s="1285"/>
      <c r="O126" s="1285"/>
      <c r="P126" s="1285"/>
      <c r="Q126" s="1286"/>
      <c r="R126" s="1275"/>
      <c r="S126" s="1275"/>
      <c r="T126" s="725">
        <v>700</v>
      </c>
      <c r="U126" s="725"/>
      <c r="V126" s="725"/>
      <c r="W126" s="727"/>
      <c r="X126" s="727"/>
      <c r="Y126" s="727"/>
      <c r="Z126" s="1217"/>
      <c r="AA126" s="1218"/>
      <c r="AB126" s="1219"/>
      <c r="AC126" s="1193"/>
      <c r="AD126" s="1194"/>
      <c r="AE126" s="1212"/>
      <c r="AF126" s="716"/>
      <c r="AG126" s="716"/>
      <c r="AH126" s="716"/>
      <c r="AI126" s="1202"/>
      <c r="AJ126" s="1203"/>
      <c r="AK126" s="1204"/>
      <c r="AL126" s="23"/>
      <c r="AN126" s="2"/>
      <c r="BN126" s="119"/>
      <c r="BO126" s="119"/>
      <c r="BP126" s="119"/>
      <c r="BQ126" s="119"/>
    </row>
    <row r="127" spans="2:69" ht="14.1" customHeight="1">
      <c r="B127" s="22"/>
      <c r="C127" s="709"/>
      <c r="D127" s="710"/>
      <c r="E127" s="1278"/>
      <c r="F127" s="1279"/>
      <c r="G127" s="713"/>
      <c r="H127" s="713"/>
      <c r="I127" s="1284" t="s">
        <v>149</v>
      </c>
      <c r="J127" s="1285"/>
      <c r="K127" s="1285"/>
      <c r="L127" s="1285"/>
      <c r="M127" s="1285"/>
      <c r="N127" s="1285"/>
      <c r="O127" s="1285"/>
      <c r="P127" s="1285"/>
      <c r="Q127" s="1286"/>
      <c r="R127" s="1275"/>
      <c r="S127" s="1275"/>
      <c r="T127" s="725">
        <v>60</v>
      </c>
      <c r="U127" s="725"/>
      <c r="V127" s="725"/>
      <c r="W127" s="727"/>
      <c r="X127" s="727"/>
      <c r="Y127" s="727"/>
      <c r="Z127" s="1217"/>
      <c r="AA127" s="1218"/>
      <c r="AB127" s="1219"/>
      <c r="AC127" s="1193"/>
      <c r="AD127" s="1194"/>
      <c r="AE127" s="1212"/>
      <c r="AF127" s="716"/>
      <c r="AG127" s="716"/>
      <c r="AH127" s="716"/>
      <c r="AI127" s="1202"/>
      <c r="AJ127" s="1203"/>
      <c r="AK127" s="1204"/>
      <c r="AL127" s="23"/>
      <c r="AN127" s="2"/>
      <c r="BN127" s="119"/>
      <c r="BO127" s="119"/>
      <c r="BP127" s="119"/>
      <c r="BQ127" s="119"/>
    </row>
    <row r="128" spans="2:69" ht="14.1" customHeight="1">
      <c r="B128" s="22"/>
      <c r="C128" s="709"/>
      <c r="D128" s="710"/>
      <c r="E128" s="1278"/>
      <c r="F128" s="1279"/>
      <c r="G128" s="713"/>
      <c r="H128" s="713"/>
      <c r="I128" s="1284" t="s">
        <v>451</v>
      </c>
      <c r="J128" s="1285"/>
      <c r="K128" s="1285"/>
      <c r="L128" s="1285"/>
      <c r="M128" s="1285"/>
      <c r="N128" s="1285"/>
      <c r="O128" s="1285"/>
      <c r="P128" s="1285"/>
      <c r="Q128" s="1286"/>
      <c r="R128" s="1275"/>
      <c r="S128" s="1275"/>
      <c r="T128" s="725">
        <v>290</v>
      </c>
      <c r="U128" s="725"/>
      <c r="V128" s="725"/>
      <c r="W128" s="727"/>
      <c r="X128" s="727"/>
      <c r="Y128" s="727"/>
      <c r="Z128" s="1217"/>
      <c r="AA128" s="1218"/>
      <c r="AB128" s="1219"/>
      <c r="AC128" s="1193"/>
      <c r="AD128" s="1194"/>
      <c r="AE128" s="1212"/>
      <c r="AF128" s="716"/>
      <c r="AG128" s="716"/>
      <c r="AH128" s="716"/>
      <c r="AI128" s="1202"/>
      <c r="AJ128" s="1203"/>
      <c r="AK128" s="1204"/>
      <c r="AL128" s="23"/>
      <c r="AN128" s="2"/>
      <c r="BN128" s="119"/>
      <c r="BO128" s="119"/>
      <c r="BP128" s="119"/>
      <c r="BQ128" s="119"/>
    </row>
    <row r="129" spans="2:69" ht="14.1" customHeight="1">
      <c r="B129" s="22"/>
      <c r="C129" s="709"/>
      <c r="D129" s="710"/>
      <c r="E129" s="1278"/>
      <c r="F129" s="1279"/>
      <c r="G129" s="713" t="s">
        <v>150</v>
      </c>
      <c r="H129" s="713"/>
      <c r="I129" s="1284" t="s">
        <v>151</v>
      </c>
      <c r="J129" s="1285"/>
      <c r="K129" s="1285"/>
      <c r="L129" s="1285"/>
      <c r="M129" s="1285"/>
      <c r="N129" s="1285"/>
      <c r="O129" s="1285"/>
      <c r="P129" s="1285"/>
      <c r="Q129" s="1286"/>
      <c r="R129" s="1275" t="s">
        <v>453</v>
      </c>
      <c r="S129" s="1275"/>
      <c r="T129" s="725">
        <v>130</v>
      </c>
      <c r="U129" s="725"/>
      <c r="V129" s="725"/>
      <c r="W129" s="727">
        <f>SUM(T129:U130)</f>
        <v>420</v>
      </c>
      <c r="X129" s="727"/>
      <c r="Y129" s="727"/>
      <c r="Z129" s="1217"/>
      <c r="AA129" s="1218"/>
      <c r="AB129" s="1219"/>
      <c r="AC129" s="1193"/>
      <c r="AD129" s="1194"/>
      <c r="AE129" s="1212"/>
      <c r="AF129" s="716"/>
      <c r="AG129" s="716"/>
      <c r="AH129" s="716"/>
      <c r="AI129" s="1202"/>
      <c r="AJ129" s="1203"/>
      <c r="AK129" s="1204"/>
      <c r="AL129" s="23"/>
      <c r="AN129" s="2"/>
      <c r="BN129" s="119"/>
      <c r="BO129" s="119"/>
      <c r="BP129" s="119"/>
      <c r="BQ129" s="119"/>
    </row>
    <row r="130" spans="2:69" ht="14.1" customHeight="1">
      <c r="B130" s="22"/>
      <c r="C130" s="709"/>
      <c r="D130" s="710"/>
      <c r="E130" s="1280"/>
      <c r="F130" s="1281"/>
      <c r="G130" s="714"/>
      <c r="H130" s="714"/>
      <c r="I130" s="1289" t="s">
        <v>452</v>
      </c>
      <c r="J130" s="1290"/>
      <c r="K130" s="1290"/>
      <c r="L130" s="1290"/>
      <c r="M130" s="1290"/>
      <c r="N130" s="1290"/>
      <c r="O130" s="1290"/>
      <c r="P130" s="1290"/>
      <c r="Q130" s="1291"/>
      <c r="R130" s="1277" t="s">
        <v>453</v>
      </c>
      <c r="S130" s="1277"/>
      <c r="T130" s="726">
        <v>290</v>
      </c>
      <c r="U130" s="726"/>
      <c r="V130" s="726"/>
      <c r="W130" s="728"/>
      <c r="X130" s="728"/>
      <c r="Y130" s="728"/>
      <c r="Z130" s="1220"/>
      <c r="AA130" s="1221"/>
      <c r="AB130" s="1222"/>
      <c r="AC130" s="1196"/>
      <c r="AD130" s="1197"/>
      <c r="AE130" s="1213"/>
      <c r="AF130" s="717"/>
      <c r="AG130" s="717"/>
      <c r="AH130" s="717"/>
      <c r="AI130" s="1205"/>
      <c r="AJ130" s="1206"/>
      <c r="AK130" s="1207"/>
      <c r="AL130" s="23"/>
      <c r="AN130" s="2"/>
      <c r="BN130" s="119"/>
      <c r="BO130" s="119"/>
      <c r="BP130" s="119"/>
      <c r="BQ130" s="119"/>
    </row>
    <row r="131" spans="2:69" ht="14.1" customHeight="1">
      <c r="B131" s="22"/>
      <c r="C131" s="709"/>
      <c r="D131" s="710"/>
      <c r="E131" s="1267" t="s">
        <v>607</v>
      </c>
      <c r="F131" s="1268"/>
      <c r="G131" s="745" t="s">
        <v>144</v>
      </c>
      <c r="H131" s="745"/>
      <c r="I131" s="1271" t="s">
        <v>152</v>
      </c>
      <c r="J131" s="1271"/>
      <c r="K131" s="1271"/>
      <c r="L131" s="1271"/>
      <c r="M131" s="1271"/>
      <c r="N131" s="1271"/>
      <c r="O131" s="1271"/>
      <c r="P131" s="1271"/>
      <c r="Q131" s="1271"/>
      <c r="R131" s="1296"/>
      <c r="S131" s="1296"/>
      <c r="T131" s="729">
        <v>600</v>
      </c>
      <c r="U131" s="729"/>
      <c r="V131" s="729"/>
      <c r="W131" s="1229">
        <f>SUM(T131:U135)</f>
        <v>3320</v>
      </c>
      <c r="X131" s="1229"/>
      <c r="Y131" s="1229"/>
      <c r="Z131" s="1214">
        <f t="shared" ref="Z131" si="1">SUM(W131:Y137)</f>
        <v>4070</v>
      </c>
      <c r="AA131" s="1215"/>
      <c r="AB131" s="1216"/>
      <c r="AC131" s="1190">
        <v>1100</v>
      </c>
      <c r="AD131" s="1191"/>
      <c r="AE131" s="1211"/>
      <c r="AF131" s="715">
        <f>SUM(Z131:AD137)</f>
        <v>5170</v>
      </c>
      <c r="AG131" s="715"/>
      <c r="AH131" s="715"/>
      <c r="AI131" s="1190"/>
      <c r="AJ131" s="1191"/>
      <c r="AK131" s="1192"/>
      <c r="AL131" s="23"/>
      <c r="AN131" s="2"/>
      <c r="BN131" s="119"/>
      <c r="BO131" s="119"/>
      <c r="BP131" s="119"/>
      <c r="BQ131" s="119"/>
    </row>
    <row r="132" spans="2:69" ht="14.1" customHeight="1">
      <c r="B132" s="22"/>
      <c r="C132" s="709"/>
      <c r="D132" s="710"/>
      <c r="E132" s="1269"/>
      <c r="F132" s="1270"/>
      <c r="G132" s="713"/>
      <c r="H132" s="713"/>
      <c r="I132" s="1274"/>
      <c r="J132" s="1274"/>
      <c r="K132" s="1274"/>
      <c r="L132" s="1274"/>
      <c r="M132" s="1274"/>
      <c r="N132" s="1274"/>
      <c r="O132" s="1274"/>
      <c r="P132" s="1274"/>
      <c r="Q132" s="1274"/>
      <c r="R132" s="1292"/>
      <c r="S132" s="1292"/>
      <c r="T132" s="725"/>
      <c r="U132" s="725"/>
      <c r="V132" s="725"/>
      <c r="W132" s="727"/>
      <c r="X132" s="727"/>
      <c r="Y132" s="727"/>
      <c r="Z132" s="1217"/>
      <c r="AA132" s="1218"/>
      <c r="AB132" s="1219"/>
      <c r="AC132" s="1193"/>
      <c r="AD132" s="1194"/>
      <c r="AE132" s="1212"/>
      <c r="AF132" s="716"/>
      <c r="AG132" s="716"/>
      <c r="AH132" s="716"/>
      <c r="AI132" s="1193"/>
      <c r="AJ132" s="1194"/>
      <c r="AK132" s="1195"/>
      <c r="AL132" s="23"/>
      <c r="AN132" s="2"/>
      <c r="BN132" s="119"/>
      <c r="BO132" s="119"/>
      <c r="BP132" s="119"/>
      <c r="BQ132" s="119"/>
    </row>
    <row r="133" spans="2:69" ht="14.1" customHeight="1">
      <c r="B133" s="22"/>
      <c r="C133" s="709"/>
      <c r="D133" s="710"/>
      <c r="E133" s="1278" t="s">
        <v>608</v>
      </c>
      <c r="F133" s="1279"/>
      <c r="G133" s="713"/>
      <c r="H133" s="713"/>
      <c r="I133" s="1274" t="s">
        <v>609</v>
      </c>
      <c r="J133" s="1274"/>
      <c r="K133" s="1274"/>
      <c r="L133" s="1274"/>
      <c r="M133" s="1274"/>
      <c r="N133" s="1274"/>
      <c r="O133" s="1274"/>
      <c r="P133" s="1274"/>
      <c r="Q133" s="1274"/>
      <c r="R133" s="1282"/>
      <c r="S133" s="1283"/>
      <c r="T133" s="725">
        <v>2400</v>
      </c>
      <c r="U133" s="725"/>
      <c r="V133" s="725"/>
      <c r="W133" s="727"/>
      <c r="X133" s="727"/>
      <c r="Y133" s="727"/>
      <c r="Z133" s="1217"/>
      <c r="AA133" s="1218"/>
      <c r="AB133" s="1219"/>
      <c r="AC133" s="1193"/>
      <c r="AD133" s="1194"/>
      <c r="AE133" s="1212"/>
      <c r="AF133" s="716"/>
      <c r="AG133" s="716"/>
      <c r="AH133" s="716"/>
      <c r="AI133" s="1193"/>
      <c r="AJ133" s="1194"/>
      <c r="AK133" s="1195"/>
      <c r="AL133" s="23"/>
      <c r="AN133" s="2"/>
      <c r="BN133" s="119"/>
      <c r="BO133" s="119"/>
      <c r="BP133" s="119"/>
      <c r="BQ133" s="119"/>
    </row>
    <row r="134" spans="2:69" ht="14.1" customHeight="1">
      <c r="B134" s="22"/>
      <c r="C134" s="709"/>
      <c r="D134" s="710"/>
      <c r="E134" s="1278"/>
      <c r="F134" s="1279"/>
      <c r="G134" s="713"/>
      <c r="H134" s="713"/>
      <c r="I134" s="1274" t="s">
        <v>155</v>
      </c>
      <c r="J134" s="1274"/>
      <c r="K134" s="1274"/>
      <c r="L134" s="1274"/>
      <c r="M134" s="1274"/>
      <c r="N134" s="1274"/>
      <c r="O134" s="1274"/>
      <c r="P134" s="1274"/>
      <c r="Q134" s="1274"/>
      <c r="R134" s="1275"/>
      <c r="S134" s="1275"/>
      <c r="T134" s="725">
        <v>320</v>
      </c>
      <c r="U134" s="725"/>
      <c r="V134" s="725"/>
      <c r="W134" s="727"/>
      <c r="X134" s="727"/>
      <c r="Y134" s="727"/>
      <c r="Z134" s="1217"/>
      <c r="AA134" s="1218"/>
      <c r="AB134" s="1219"/>
      <c r="AC134" s="1193"/>
      <c r="AD134" s="1194"/>
      <c r="AE134" s="1212"/>
      <c r="AF134" s="716"/>
      <c r="AG134" s="716"/>
      <c r="AH134" s="716"/>
      <c r="AI134" s="1193"/>
      <c r="AJ134" s="1194"/>
      <c r="AK134" s="1195"/>
      <c r="AL134" s="23"/>
      <c r="AN134" s="2"/>
      <c r="BN134" s="119"/>
      <c r="BO134" s="119"/>
      <c r="BP134" s="119"/>
      <c r="BQ134" s="119"/>
    </row>
    <row r="135" spans="2:69" ht="14.1" customHeight="1">
      <c r="B135" s="22"/>
      <c r="C135" s="709"/>
      <c r="D135" s="710"/>
      <c r="E135" s="1278"/>
      <c r="F135" s="1279"/>
      <c r="G135" s="713"/>
      <c r="H135" s="713"/>
      <c r="I135" s="1274"/>
      <c r="J135" s="1274"/>
      <c r="K135" s="1274"/>
      <c r="L135" s="1274"/>
      <c r="M135" s="1274"/>
      <c r="N135" s="1274"/>
      <c r="O135" s="1274"/>
      <c r="P135" s="1274"/>
      <c r="Q135" s="1274"/>
      <c r="R135" s="1275"/>
      <c r="S135" s="1275"/>
      <c r="T135" s="725"/>
      <c r="U135" s="725"/>
      <c r="V135" s="725"/>
      <c r="W135" s="727"/>
      <c r="X135" s="727"/>
      <c r="Y135" s="727"/>
      <c r="Z135" s="1217"/>
      <c r="AA135" s="1218"/>
      <c r="AB135" s="1219"/>
      <c r="AC135" s="1193"/>
      <c r="AD135" s="1194"/>
      <c r="AE135" s="1212"/>
      <c r="AF135" s="716"/>
      <c r="AG135" s="716"/>
      <c r="AH135" s="716"/>
      <c r="AI135" s="1193"/>
      <c r="AJ135" s="1194"/>
      <c r="AK135" s="1195"/>
      <c r="AL135" s="23"/>
      <c r="AN135" s="2"/>
      <c r="BN135" s="119"/>
      <c r="BO135" s="119"/>
      <c r="BP135" s="119"/>
      <c r="BQ135" s="119"/>
    </row>
    <row r="136" spans="2:69" ht="14.1" customHeight="1">
      <c r="B136" s="22"/>
      <c r="C136" s="709"/>
      <c r="D136" s="710"/>
      <c r="E136" s="1278"/>
      <c r="F136" s="1279"/>
      <c r="G136" s="713" t="s">
        <v>150</v>
      </c>
      <c r="H136" s="713"/>
      <c r="I136" s="1274" t="s">
        <v>604</v>
      </c>
      <c r="J136" s="1274"/>
      <c r="K136" s="1274"/>
      <c r="L136" s="1274"/>
      <c r="M136" s="1274"/>
      <c r="N136" s="1274"/>
      <c r="O136" s="1274"/>
      <c r="P136" s="1274"/>
      <c r="Q136" s="1274"/>
      <c r="R136" s="1275" t="s">
        <v>453</v>
      </c>
      <c r="S136" s="1275"/>
      <c r="T136" s="725">
        <v>300</v>
      </c>
      <c r="U136" s="725"/>
      <c r="V136" s="725"/>
      <c r="W136" s="727">
        <f>SUM(T136:U137)</f>
        <v>750</v>
      </c>
      <c r="X136" s="727"/>
      <c r="Y136" s="727"/>
      <c r="Z136" s="1217"/>
      <c r="AA136" s="1218"/>
      <c r="AB136" s="1219"/>
      <c r="AC136" s="1193"/>
      <c r="AD136" s="1194"/>
      <c r="AE136" s="1212"/>
      <c r="AF136" s="716"/>
      <c r="AG136" s="716"/>
      <c r="AH136" s="716"/>
      <c r="AI136" s="1193"/>
      <c r="AJ136" s="1194"/>
      <c r="AK136" s="1195"/>
      <c r="AL136" s="23"/>
      <c r="AN136" s="2"/>
      <c r="BN136" s="119"/>
      <c r="BO136" s="119"/>
      <c r="BP136" s="119"/>
      <c r="BQ136" s="119"/>
    </row>
    <row r="137" spans="2:69" ht="14.1" customHeight="1">
      <c r="B137" s="22"/>
      <c r="C137" s="709"/>
      <c r="D137" s="710"/>
      <c r="E137" s="1280"/>
      <c r="F137" s="1281"/>
      <c r="G137" s="714"/>
      <c r="H137" s="714"/>
      <c r="I137" s="1276" t="s">
        <v>605</v>
      </c>
      <c r="J137" s="1276"/>
      <c r="K137" s="1276"/>
      <c r="L137" s="1276"/>
      <c r="M137" s="1276"/>
      <c r="N137" s="1276"/>
      <c r="O137" s="1276"/>
      <c r="P137" s="1276"/>
      <c r="Q137" s="1276"/>
      <c r="R137" s="1277" t="s">
        <v>453</v>
      </c>
      <c r="S137" s="1277"/>
      <c r="T137" s="726">
        <v>450</v>
      </c>
      <c r="U137" s="726"/>
      <c r="V137" s="726"/>
      <c r="W137" s="728"/>
      <c r="X137" s="728"/>
      <c r="Y137" s="728"/>
      <c r="Z137" s="1220"/>
      <c r="AA137" s="1221"/>
      <c r="AB137" s="1222"/>
      <c r="AC137" s="1196"/>
      <c r="AD137" s="1197"/>
      <c r="AE137" s="1213"/>
      <c r="AF137" s="717"/>
      <c r="AG137" s="717"/>
      <c r="AH137" s="717"/>
      <c r="AI137" s="1196"/>
      <c r="AJ137" s="1197"/>
      <c r="AK137" s="1198"/>
      <c r="AL137" s="23"/>
      <c r="AN137" s="2"/>
      <c r="BN137" s="119"/>
      <c r="BO137" s="119"/>
      <c r="BP137" s="119"/>
      <c r="BQ137" s="119"/>
    </row>
    <row r="138" spans="2:69" ht="14.1" customHeight="1">
      <c r="B138" s="22"/>
      <c r="C138" s="709"/>
      <c r="D138" s="710"/>
      <c r="E138" s="1267" t="s">
        <v>610</v>
      </c>
      <c r="F138" s="1268"/>
      <c r="G138" s="745" t="s">
        <v>144</v>
      </c>
      <c r="H138" s="745"/>
      <c r="I138" s="1271" t="s">
        <v>156</v>
      </c>
      <c r="J138" s="1271"/>
      <c r="K138" s="1271"/>
      <c r="L138" s="1271"/>
      <c r="M138" s="1271"/>
      <c r="N138" s="1271"/>
      <c r="O138" s="1271"/>
      <c r="P138" s="1271"/>
      <c r="Q138" s="1271"/>
      <c r="R138" s="1296">
        <v>30</v>
      </c>
      <c r="S138" s="1296"/>
      <c r="T138" s="729">
        <v>600</v>
      </c>
      <c r="U138" s="729"/>
      <c r="V138" s="729"/>
      <c r="W138" s="1229">
        <f>SUM(T138:U142)</f>
        <v>600</v>
      </c>
      <c r="X138" s="1229"/>
      <c r="Y138" s="1229"/>
      <c r="Z138" s="1214">
        <f t="shared" ref="Z138" si="2">SUM(W138:Y144)</f>
        <v>1150</v>
      </c>
      <c r="AA138" s="1215"/>
      <c r="AB138" s="1216"/>
      <c r="AC138" s="1190">
        <v>2100</v>
      </c>
      <c r="AD138" s="1191"/>
      <c r="AE138" s="1211"/>
      <c r="AF138" s="715">
        <f>SUM(Z138:AD144)</f>
        <v>3250</v>
      </c>
      <c r="AG138" s="715"/>
      <c r="AH138" s="715"/>
      <c r="AI138" s="1190"/>
      <c r="AJ138" s="1191"/>
      <c r="AK138" s="1192"/>
      <c r="AL138" s="23"/>
      <c r="AN138" s="2"/>
      <c r="BN138" s="119"/>
      <c r="BO138" s="119"/>
      <c r="BP138" s="119"/>
      <c r="BQ138" s="119"/>
    </row>
    <row r="139" spans="2:69" ht="14.1" customHeight="1">
      <c r="B139" s="22"/>
      <c r="C139" s="709"/>
      <c r="D139" s="710"/>
      <c r="E139" s="1269"/>
      <c r="F139" s="1270"/>
      <c r="G139" s="713"/>
      <c r="H139" s="713"/>
      <c r="I139" s="1274"/>
      <c r="J139" s="1274"/>
      <c r="K139" s="1274"/>
      <c r="L139" s="1274"/>
      <c r="M139" s="1274"/>
      <c r="N139" s="1274"/>
      <c r="O139" s="1274"/>
      <c r="P139" s="1274"/>
      <c r="Q139" s="1274"/>
      <c r="R139" s="1292"/>
      <c r="S139" s="1292"/>
      <c r="T139" s="725"/>
      <c r="U139" s="725"/>
      <c r="V139" s="725"/>
      <c r="W139" s="727"/>
      <c r="X139" s="727"/>
      <c r="Y139" s="727"/>
      <c r="Z139" s="1217"/>
      <c r="AA139" s="1218"/>
      <c r="AB139" s="1219"/>
      <c r="AC139" s="1193"/>
      <c r="AD139" s="1194"/>
      <c r="AE139" s="1212"/>
      <c r="AF139" s="716"/>
      <c r="AG139" s="716"/>
      <c r="AH139" s="716"/>
      <c r="AI139" s="1193"/>
      <c r="AJ139" s="1194"/>
      <c r="AK139" s="1195"/>
      <c r="AL139" s="23"/>
      <c r="AN139" s="2"/>
      <c r="BN139" s="119"/>
      <c r="BO139" s="119"/>
      <c r="BP139" s="119"/>
      <c r="BQ139" s="119"/>
    </row>
    <row r="140" spans="2:69" ht="14.1" customHeight="1">
      <c r="B140" s="22"/>
      <c r="C140" s="709"/>
      <c r="D140" s="710"/>
      <c r="E140" s="1278" t="s">
        <v>462</v>
      </c>
      <c r="F140" s="1279"/>
      <c r="G140" s="713"/>
      <c r="H140" s="713"/>
      <c r="I140" s="1274"/>
      <c r="J140" s="1274"/>
      <c r="K140" s="1274"/>
      <c r="L140" s="1274"/>
      <c r="M140" s="1274"/>
      <c r="N140" s="1274"/>
      <c r="O140" s="1274"/>
      <c r="P140" s="1274"/>
      <c r="Q140" s="1274"/>
      <c r="R140" s="1275"/>
      <c r="S140" s="1275"/>
      <c r="T140" s="725"/>
      <c r="U140" s="725"/>
      <c r="V140" s="725"/>
      <c r="W140" s="727"/>
      <c r="X140" s="727"/>
      <c r="Y140" s="727"/>
      <c r="Z140" s="1217"/>
      <c r="AA140" s="1218"/>
      <c r="AB140" s="1219"/>
      <c r="AC140" s="1193"/>
      <c r="AD140" s="1194"/>
      <c r="AE140" s="1212"/>
      <c r="AF140" s="716"/>
      <c r="AG140" s="716"/>
      <c r="AH140" s="716"/>
      <c r="AI140" s="1193"/>
      <c r="AJ140" s="1194"/>
      <c r="AK140" s="1195"/>
      <c r="AL140" s="23"/>
      <c r="AN140" s="2"/>
      <c r="BN140" s="119"/>
      <c r="BO140" s="119"/>
      <c r="BP140" s="119"/>
      <c r="BQ140" s="119"/>
    </row>
    <row r="141" spans="2:69" ht="14.1" customHeight="1">
      <c r="B141" s="22"/>
      <c r="C141" s="709"/>
      <c r="D141" s="710"/>
      <c r="E141" s="1278"/>
      <c r="F141" s="1279"/>
      <c r="G141" s="713"/>
      <c r="H141" s="713"/>
      <c r="I141" s="1274"/>
      <c r="J141" s="1274"/>
      <c r="K141" s="1274"/>
      <c r="L141" s="1274"/>
      <c r="M141" s="1274"/>
      <c r="N141" s="1274"/>
      <c r="O141" s="1274"/>
      <c r="P141" s="1274"/>
      <c r="Q141" s="1274"/>
      <c r="R141" s="1275"/>
      <c r="S141" s="1275"/>
      <c r="T141" s="725"/>
      <c r="U141" s="725"/>
      <c r="V141" s="725"/>
      <c r="W141" s="727"/>
      <c r="X141" s="727"/>
      <c r="Y141" s="727"/>
      <c r="Z141" s="1217"/>
      <c r="AA141" s="1218"/>
      <c r="AB141" s="1219"/>
      <c r="AC141" s="1193"/>
      <c r="AD141" s="1194"/>
      <c r="AE141" s="1212"/>
      <c r="AF141" s="716"/>
      <c r="AG141" s="716"/>
      <c r="AH141" s="716"/>
      <c r="AI141" s="1193"/>
      <c r="AJ141" s="1194"/>
      <c r="AK141" s="1195"/>
      <c r="AL141" s="23"/>
      <c r="AN141" s="2"/>
      <c r="BN141" s="119"/>
      <c r="BO141" s="119"/>
      <c r="BP141" s="119"/>
      <c r="BQ141" s="119"/>
    </row>
    <row r="142" spans="2:69" ht="14.1" customHeight="1">
      <c r="B142" s="22"/>
      <c r="C142" s="709"/>
      <c r="D142" s="710"/>
      <c r="E142" s="1278"/>
      <c r="F142" s="1279"/>
      <c r="G142" s="713"/>
      <c r="H142" s="713"/>
      <c r="I142" s="1274"/>
      <c r="J142" s="1274"/>
      <c r="K142" s="1274"/>
      <c r="L142" s="1274"/>
      <c r="M142" s="1274"/>
      <c r="N142" s="1274"/>
      <c r="O142" s="1274"/>
      <c r="P142" s="1274"/>
      <c r="Q142" s="1274"/>
      <c r="R142" s="1275"/>
      <c r="S142" s="1275"/>
      <c r="T142" s="725"/>
      <c r="U142" s="725"/>
      <c r="V142" s="725"/>
      <c r="W142" s="727"/>
      <c r="X142" s="727"/>
      <c r="Y142" s="727"/>
      <c r="Z142" s="1217"/>
      <c r="AA142" s="1218"/>
      <c r="AB142" s="1219"/>
      <c r="AC142" s="1193"/>
      <c r="AD142" s="1194"/>
      <c r="AE142" s="1212"/>
      <c r="AF142" s="716"/>
      <c r="AG142" s="716"/>
      <c r="AH142" s="716"/>
      <c r="AI142" s="1193"/>
      <c r="AJ142" s="1194"/>
      <c r="AK142" s="1195"/>
      <c r="AL142" s="23"/>
      <c r="AN142" s="2"/>
      <c r="BN142" s="119"/>
      <c r="BO142" s="119"/>
      <c r="BP142" s="119"/>
      <c r="BQ142" s="119"/>
    </row>
    <row r="143" spans="2:69" ht="14.1" customHeight="1">
      <c r="B143" s="22"/>
      <c r="C143" s="709"/>
      <c r="D143" s="710"/>
      <c r="E143" s="1278"/>
      <c r="F143" s="1279"/>
      <c r="G143" s="713" t="s">
        <v>150</v>
      </c>
      <c r="H143" s="713"/>
      <c r="I143" s="1274" t="s">
        <v>611</v>
      </c>
      <c r="J143" s="1274"/>
      <c r="K143" s="1274"/>
      <c r="L143" s="1274"/>
      <c r="M143" s="1274"/>
      <c r="N143" s="1274"/>
      <c r="O143" s="1274"/>
      <c r="P143" s="1274"/>
      <c r="Q143" s="1274"/>
      <c r="R143" s="1275"/>
      <c r="S143" s="1275"/>
      <c r="T143" s="725">
        <v>250</v>
      </c>
      <c r="U143" s="725"/>
      <c r="V143" s="725"/>
      <c r="W143" s="727">
        <f>SUM(T143:U144)</f>
        <v>550</v>
      </c>
      <c r="X143" s="727"/>
      <c r="Y143" s="727"/>
      <c r="Z143" s="1217"/>
      <c r="AA143" s="1218"/>
      <c r="AB143" s="1219"/>
      <c r="AC143" s="1193"/>
      <c r="AD143" s="1194"/>
      <c r="AE143" s="1212"/>
      <c r="AF143" s="716"/>
      <c r="AG143" s="716"/>
      <c r="AH143" s="716"/>
      <c r="AI143" s="1193"/>
      <c r="AJ143" s="1194"/>
      <c r="AK143" s="1195"/>
      <c r="AL143" s="23"/>
      <c r="AN143" s="2"/>
      <c r="BN143" s="119"/>
      <c r="BO143" s="119"/>
      <c r="BP143" s="119"/>
      <c r="BQ143" s="119"/>
    </row>
    <row r="144" spans="2:69" ht="14.1" customHeight="1">
      <c r="B144" s="22"/>
      <c r="C144" s="709"/>
      <c r="D144" s="710"/>
      <c r="E144" s="1280"/>
      <c r="F144" s="1281"/>
      <c r="G144" s="714"/>
      <c r="H144" s="714"/>
      <c r="I144" s="1276" t="s">
        <v>612</v>
      </c>
      <c r="J144" s="1276"/>
      <c r="K144" s="1276"/>
      <c r="L144" s="1276"/>
      <c r="M144" s="1276"/>
      <c r="N144" s="1276"/>
      <c r="O144" s="1276"/>
      <c r="P144" s="1276"/>
      <c r="Q144" s="1276"/>
      <c r="R144" s="1277"/>
      <c r="S144" s="1277"/>
      <c r="T144" s="726">
        <v>300</v>
      </c>
      <c r="U144" s="726"/>
      <c r="V144" s="726"/>
      <c r="W144" s="728"/>
      <c r="X144" s="728"/>
      <c r="Y144" s="728"/>
      <c r="Z144" s="1220"/>
      <c r="AA144" s="1221"/>
      <c r="AB144" s="1222"/>
      <c r="AC144" s="1196"/>
      <c r="AD144" s="1197"/>
      <c r="AE144" s="1213"/>
      <c r="AF144" s="717"/>
      <c r="AG144" s="717"/>
      <c r="AH144" s="717"/>
      <c r="AI144" s="1196"/>
      <c r="AJ144" s="1197"/>
      <c r="AK144" s="1198"/>
      <c r="AL144" s="23"/>
      <c r="AN144" s="2"/>
      <c r="BN144" s="119"/>
      <c r="BO144" s="119"/>
      <c r="BP144" s="119"/>
      <c r="BQ144" s="119"/>
    </row>
    <row r="145" spans="2:69" ht="14.1" customHeight="1">
      <c r="B145" s="22"/>
      <c r="C145" s="709"/>
      <c r="D145" s="710"/>
      <c r="E145" s="1267"/>
      <c r="F145" s="1268"/>
      <c r="G145" s="745" t="s">
        <v>144</v>
      </c>
      <c r="H145" s="745"/>
      <c r="I145" s="1271"/>
      <c r="J145" s="1271"/>
      <c r="K145" s="1271"/>
      <c r="L145" s="1271"/>
      <c r="M145" s="1271"/>
      <c r="N145" s="1271"/>
      <c r="O145" s="1271"/>
      <c r="P145" s="1271"/>
      <c r="Q145" s="1271"/>
      <c r="R145" s="1296"/>
      <c r="S145" s="1296"/>
      <c r="T145" s="729"/>
      <c r="U145" s="729"/>
      <c r="V145" s="729"/>
      <c r="W145" s="1229">
        <f>SUM(T145:U149)</f>
        <v>0</v>
      </c>
      <c r="X145" s="1229"/>
      <c r="Y145" s="1229"/>
      <c r="Z145" s="1214">
        <f t="shared" ref="Z145" si="3">SUM(W145:Y151)</f>
        <v>0</v>
      </c>
      <c r="AA145" s="1215"/>
      <c r="AB145" s="1216"/>
      <c r="AC145" s="1190"/>
      <c r="AD145" s="1191"/>
      <c r="AE145" s="1211"/>
      <c r="AF145" s="715">
        <f>SUM(Z145:AD151)</f>
        <v>0</v>
      </c>
      <c r="AG145" s="715"/>
      <c r="AH145" s="715"/>
      <c r="AI145" s="1190"/>
      <c r="AJ145" s="1191"/>
      <c r="AK145" s="1192"/>
      <c r="AL145" s="23"/>
      <c r="AN145" s="2"/>
      <c r="BN145" s="119"/>
      <c r="BO145" s="119"/>
      <c r="BP145" s="119"/>
      <c r="BQ145" s="119"/>
    </row>
    <row r="146" spans="2:69" ht="14.1" customHeight="1">
      <c r="B146" s="22"/>
      <c r="C146" s="709"/>
      <c r="D146" s="710"/>
      <c r="E146" s="1269"/>
      <c r="F146" s="1270"/>
      <c r="G146" s="713"/>
      <c r="H146" s="713"/>
      <c r="I146" s="1274"/>
      <c r="J146" s="1274"/>
      <c r="K146" s="1274"/>
      <c r="L146" s="1274"/>
      <c r="M146" s="1274"/>
      <c r="N146" s="1274"/>
      <c r="O146" s="1274"/>
      <c r="P146" s="1274"/>
      <c r="Q146" s="1274"/>
      <c r="R146" s="1292"/>
      <c r="S146" s="1292"/>
      <c r="T146" s="725"/>
      <c r="U146" s="725"/>
      <c r="V146" s="725"/>
      <c r="W146" s="727"/>
      <c r="X146" s="727"/>
      <c r="Y146" s="727"/>
      <c r="Z146" s="1217"/>
      <c r="AA146" s="1218"/>
      <c r="AB146" s="1219"/>
      <c r="AC146" s="1193"/>
      <c r="AD146" s="1194"/>
      <c r="AE146" s="1212"/>
      <c r="AF146" s="716"/>
      <c r="AG146" s="716"/>
      <c r="AH146" s="716"/>
      <c r="AI146" s="1193"/>
      <c r="AJ146" s="1194"/>
      <c r="AK146" s="1195"/>
      <c r="AL146" s="23"/>
      <c r="AN146" s="2"/>
      <c r="BN146" s="119"/>
      <c r="BO146" s="119"/>
      <c r="BP146" s="119"/>
      <c r="BQ146" s="119"/>
    </row>
    <row r="147" spans="2:69" ht="14.1" customHeight="1">
      <c r="B147" s="22"/>
      <c r="C147" s="709"/>
      <c r="D147" s="710"/>
      <c r="E147" s="1278"/>
      <c r="F147" s="1279"/>
      <c r="G147" s="713"/>
      <c r="H147" s="713"/>
      <c r="I147" s="1274"/>
      <c r="J147" s="1274"/>
      <c r="K147" s="1274"/>
      <c r="L147" s="1274"/>
      <c r="M147" s="1274"/>
      <c r="N147" s="1274"/>
      <c r="O147" s="1274"/>
      <c r="P147" s="1274"/>
      <c r="Q147" s="1274"/>
      <c r="R147" s="1275"/>
      <c r="S147" s="1275"/>
      <c r="T147" s="725"/>
      <c r="U147" s="725"/>
      <c r="V147" s="725"/>
      <c r="W147" s="727"/>
      <c r="X147" s="727"/>
      <c r="Y147" s="727"/>
      <c r="Z147" s="1217"/>
      <c r="AA147" s="1218"/>
      <c r="AB147" s="1219"/>
      <c r="AC147" s="1193"/>
      <c r="AD147" s="1194"/>
      <c r="AE147" s="1212"/>
      <c r="AF147" s="716"/>
      <c r="AG147" s="716"/>
      <c r="AH147" s="716"/>
      <c r="AI147" s="1193"/>
      <c r="AJ147" s="1194"/>
      <c r="AK147" s="1195"/>
      <c r="AL147" s="23"/>
      <c r="AN147" s="2"/>
      <c r="BN147" s="119"/>
      <c r="BO147" s="119"/>
      <c r="BP147" s="119"/>
      <c r="BQ147" s="119"/>
    </row>
    <row r="148" spans="2:69" ht="14.1" customHeight="1">
      <c r="B148" s="22"/>
      <c r="C148" s="709"/>
      <c r="D148" s="710"/>
      <c r="E148" s="1278"/>
      <c r="F148" s="1279"/>
      <c r="G148" s="713"/>
      <c r="H148" s="713"/>
      <c r="I148" s="1274"/>
      <c r="J148" s="1274"/>
      <c r="K148" s="1274"/>
      <c r="L148" s="1274"/>
      <c r="M148" s="1274"/>
      <c r="N148" s="1274"/>
      <c r="O148" s="1274"/>
      <c r="P148" s="1274"/>
      <c r="Q148" s="1274"/>
      <c r="R148" s="1275"/>
      <c r="S148" s="1275"/>
      <c r="T148" s="725"/>
      <c r="U148" s="725"/>
      <c r="V148" s="725"/>
      <c r="W148" s="727"/>
      <c r="X148" s="727"/>
      <c r="Y148" s="727"/>
      <c r="Z148" s="1217"/>
      <c r="AA148" s="1218"/>
      <c r="AB148" s="1219"/>
      <c r="AC148" s="1193"/>
      <c r="AD148" s="1194"/>
      <c r="AE148" s="1212"/>
      <c r="AF148" s="716"/>
      <c r="AG148" s="716"/>
      <c r="AH148" s="716"/>
      <c r="AI148" s="1193"/>
      <c r="AJ148" s="1194"/>
      <c r="AK148" s="1195"/>
      <c r="AL148" s="23"/>
      <c r="AN148" s="2"/>
      <c r="BN148" s="119"/>
      <c r="BO148" s="119"/>
      <c r="BP148" s="119"/>
      <c r="BQ148" s="119"/>
    </row>
    <row r="149" spans="2:69" ht="14.1" customHeight="1">
      <c r="B149" s="22"/>
      <c r="C149" s="709"/>
      <c r="D149" s="710"/>
      <c r="E149" s="1278"/>
      <c r="F149" s="1279"/>
      <c r="G149" s="713"/>
      <c r="H149" s="713"/>
      <c r="I149" s="1274"/>
      <c r="J149" s="1274"/>
      <c r="K149" s="1274"/>
      <c r="L149" s="1274"/>
      <c r="M149" s="1274"/>
      <c r="N149" s="1274"/>
      <c r="O149" s="1274"/>
      <c r="P149" s="1274"/>
      <c r="Q149" s="1274"/>
      <c r="R149" s="1275"/>
      <c r="S149" s="1275"/>
      <c r="T149" s="725"/>
      <c r="U149" s="725"/>
      <c r="V149" s="725"/>
      <c r="W149" s="727"/>
      <c r="X149" s="727"/>
      <c r="Y149" s="727"/>
      <c r="Z149" s="1217"/>
      <c r="AA149" s="1218"/>
      <c r="AB149" s="1219"/>
      <c r="AC149" s="1193"/>
      <c r="AD149" s="1194"/>
      <c r="AE149" s="1212"/>
      <c r="AF149" s="716"/>
      <c r="AG149" s="716"/>
      <c r="AH149" s="716"/>
      <c r="AI149" s="1193"/>
      <c r="AJ149" s="1194"/>
      <c r="AK149" s="1195"/>
      <c r="AL149" s="23"/>
      <c r="AN149" s="2"/>
      <c r="BN149" s="119"/>
      <c r="BO149" s="119"/>
      <c r="BP149" s="119"/>
      <c r="BQ149" s="119"/>
    </row>
    <row r="150" spans="2:69" ht="14.1" customHeight="1">
      <c r="B150" s="22"/>
      <c r="C150" s="709"/>
      <c r="D150" s="710"/>
      <c r="E150" s="1278"/>
      <c r="F150" s="1279"/>
      <c r="G150" s="713" t="s">
        <v>150</v>
      </c>
      <c r="H150" s="713"/>
      <c r="I150" s="1274"/>
      <c r="J150" s="1274"/>
      <c r="K150" s="1274"/>
      <c r="L150" s="1274"/>
      <c r="M150" s="1274"/>
      <c r="N150" s="1274"/>
      <c r="O150" s="1274"/>
      <c r="P150" s="1274"/>
      <c r="Q150" s="1274"/>
      <c r="R150" s="1275"/>
      <c r="S150" s="1275"/>
      <c r="T150" s="725"/>
      <c r="U150" s="725"/>
      <c r="V150" s="725"/>
      <c r="W150" s="727">
        <f>SUM(T150:U151)</f>
        <v>0</v>
      </c>
      <c r="X150" s="727"/>
      <c r="Y150" s="727"/>
      <c r="Z150" s="1217"/>
      <c r="AA150" s="1218"/>
      <c r="AB150" s="1219"/>
      <c r="AC150" s="1193"/>
      <c r="AD150" s="1194"/>
      <c r="AE150" s="1212"/>
      <c r="AF150" s="716"/>
      <c r="AG150" s="716"/>
      <c r="AH150" s="716"/>
      <c r="AI150" s="1193"/>
      <c r="AJ150" s="1194"/>
      <c r="AK150" s="1195"/>
      <c r="AL150" s="23"/>
      <c r="AN150" s="2"/>
      <c r="BN150" s="119"/>
      <c r="BO150" s="119"/>
      <c r="BP150" s="119"/>
      <c r="BQ150" s="119"/>
    </row>
    <row r="151" spans="2:69" ht="14.1" customHeight="1">
      <c r="B151" s="22"/>
      <c r="C151" s="709"/>
      <c r="D151" s="710"/>
      <c r="E151" s="1280"/>
      <c r="F151" s="1281"/>
      <c r="G151" s="714"/>
      <c r="H151" s="714"/>
      <c r="I151" s="1276"/>
      <c r="J151" s="1276"/>
      <c r="K151" s="1276"/>
      <c r="L151" s="1276"/>
      <c r="M151" s="1276"/>
      <c r="N151" s="1276"/>
      <c r="O151" s="1276"/>
      <c r="P151" s="1276"/>
      <c r="Q151" s="1276"/>
      <c r="R151" s="1277"/>
      <c r="S151" s="1277"/>
      <c r="T151" s="726"/>
      <c r="U151" s="726"/>
      <c r="V151" s="726"/>
      <c r="W151" s="728"/>
      <c r="X151" s="728"/>
      <c r="Y151" s="728"/>
      <c r="Z151" s="1220"/>
      <c r="AA151" s="1221"/>
      <c r="AB151" s="1222"/>
      <c r="AC151" s="1196"/>
      <c r="AD151" s="1197"/>
      <c r="AE151" s="1213"/>
      <c r="AF151" s="717"/>
      <c r="AG151" s="717"/>
      <c r="AH151" s="717"/>
      <c r="AI151" s="1196"/>
      <c r="AJ151" s="1197"/>
      <c r="AK151" s="1198"/>
      <c r="AL151" s="23"/>
      <c r="AN151" s="2"/>
      <c r="BN151" s="119"/>
      <c r="BO151" s="119"/>
      <c r="BP151" s="119"/>
      <c r="BQ151" s="119"/>
    </row>
    <row r="152" spans="2:69" ht="14.1" customHeight="1">
      <c r="B152" s="22"/>
      <c r="C152" s="709"/>
      <c r="D152" s="710"/>
      <c r="E152" s="1267"/>
      <c r="F152" s="1268"/>
      <c r="G152" s="745" t="s">
        <v>144</v>
      </c>
      <c r="H152" s="745"/>
      <c r="I152" s="1271"/>
      <c r="J152" s="1271"/>
      <c r="K152" s="1271"/>
      <c r="L152" s="1271"/>
      <c r="M152" s="1271"/>
      <c r="N152" s="1271"/>
      <c r="O152" s="1271"/>
      <c r="P152" s="1271"/>
      <c r="Q152" s="1271"/>
      <c r="R152" s="1296"/>
      <c r="S152" s="1296"/>
      <c r="T152" s="729"/>
      <c r="U152" s="729"/>
      <c r="V152" s="729"/>
      <c r="W152" s="1229">
        <f>SUM(T152:U156)</f>
        <v>0</v>
      </c>
      <c r="X152" s="1229"/>
      <c r="Y152" s="1229"/>
      <c r="Z152" s="1214">
        <f t="shared" ref="Z152" si="4">SUM(W152:Y158)</f>
        <v>0</v>
      </c>
      <c r="AA152" s="1215"/>
      <c r="AB152" s="1216"/>
      <c r="AC152" s="1190"/>
      <c r="AD152" s="1191"/>
      <c r="AE152" s="1211"/>
      <c r="AF152" s="715">
        <f>SUM(Z152:AD158)</f>
        <v>0</v>
      </c>
      <c r="AG152" s="715"/>
      <c r="AH152" s="715"/>
      <c r="AI152" s="1190"/>
      <c r="AJ152" s="1191"/>
      <c r="AK152" s="1192"/>
      <c r="AL152" s="23"/>
      <c r="AN152" s="2"/>
      <c r="BN152" s="119"/>
      <c r="BO152" s="119"/>
      <c r="BP152" s="119"/>
      <c r="BQ152" s="119"/>
    </row>
    <row r="153" spans="2:69" ht="14.1" customHeight="1">
      <c r="B153" s="22"/>
      <c r="C153" s="709"/>
      <c r="D153" s="710"/>
      <c r="E153" s="1269"/>
      <c r="F153" s="1270"/>
      <c r="G153" s="713"/>
      <c r="H153" s="713"/>
      <c r="I153" s="1274"/>
      <c r="J153" s="1274"/>
      <c r="K153" s="1274"/>
      <c r="L153" s="1274"/>
      <c r="M153" s="1274"/>
      <c r="N153" s="1274"/>
      <c r="O153" s="1274"/>
      <c r="P153" s="1274"/>
      <c r="Q153" s="1274"/>
      <c r="R153" s="1292"/>
      <c r="S153" s="1292"/>
      <c r="T153" s="725"/>
      <c r="U153" s="725"/>
      <c r="V153" s="725"/>
      <c r="W153" s="727"/>
      <c r="X153" s="727"/>
      <c r="Y153" s="727"/>
      <c r="Z153" s="1217"/>
      <c r="AA153" s="1218"/>
      <c r="AB153" s="1219"/>
      <c r="AC153" s="1193"/>
      <c r="AD153" s="1194"/>
      <c r="AE153" s="1212"/>
      <c r="AF153" s="716"/>
      <c r="AG153" s="716"/>
      <c r="AH153" s="716"/>
      <c r="AI153" s="1193"/>
      <c r="AJ153" s="1194"/>
      <c r="AK153" s="1195"/>
      <c r="AL153" s="23"/>
      <c r="AN153" s="2"/>
      <c r="BN153" s="119"/>
      <c r="BO153" s="119"/>
      <c r="BP153" s="119"/>
      <c r="BQ153" s="119"/>
    </row>
    <row r="154" spans="2:69" ht="14.1" customHeight="1">
      <c r="B154" s="22"/>
      <c r="C154" s="709"/>
      <c r="D154" s="710"/>
      <c r="E154" s="1278"/>
      <c r="F154" s="1279"/>
      <c r="G154" s="713"/>
      <c r="H154" s="713"/>
      <c r="I154" s="1274"/>
      <c r="J154" s="1274"/>
      <c r="K154" s="1274"/>
      <c r="L154" s="1274"/>
      <c r="M154" s="1274"/>
      <c r="N154" s="1274"/>
      <c r="O154" s="1274"/>
      <c r="P154" s="1274"/>
      <c r="Q154" s="1274"/>
      <c r="R154" s="1275"/>
      <c r="S154" s="1275"/>
      <c r="T154" s="725"/>
      <c r="U154" s="725"/>
      <c r="V154" s="725"/>
      <c r="W154" s="727"/>
      <c r="X154" s="727"/>
      <c r="Y154" s="727"/>
      <c r="Z154" s="1217"/>
      <c r="AA154" s="1218"/>
      <c r="AB154" s="1219"/>
      <c r="AC154" s="1193"/>
      <c r="AD154" s="1194"/>
      <c r="AE154" s="1212"/>
      <c r="AF154" s="716"/>
      <c r="AG154" s="716"/>
      <c r="AH154" s="716"/>
      <c r="AI154" s="1193"/>
      <c r="AJ154" s="1194"/>
      <c r="AK154" s="1195"/>
      <c r="AL154" s="23"/>
      <c r="AN154" s="2"/>
      <c r="BN154" s="119"/>
      <c r="BO154" s="119"/>
      <c r="BP154" s="119"/>
      <c r="BQ154" s="119"/>
    </row>
    <row r="155" spans="2:69" ht="14.1" customHeight="1">
      <c r="B155" s="22"/>
      <c r="C155" s="709"/>
      <c r="D155" s="710"/>
      <c r="E155" s="1278"/>
      <c r="F155" s="1279"/>
      <c r="G155" s="713"/>
      <c r="H155" s="713"/>
      <c r="I155" s="1274"/>
      <c r="J155" s="1274"/>
      <c r="K155" s="1274"/>
      <c r="L155" s="1274"/>
      <c r="M155" s="1274"/>
      <c r="N155" s="1274"/>
      <c r="O155" s="1274"/>
      <c r="P155" s="1274"/>
      <c r="Q155" s="1274"/>
      <c r="R155" s="1275"/>
      <c r="S155" s="1275"/>
      <c r="T155" s="725"/>
      <c r="U155" s="725"/>
      <c r="V155" s="725"/>
      <c r="W155" s="727"/>
      <c r="X155" s="727"/>
      <c r="Y155" s="727"/>
      <c r="Z155" s="1217"/>
      <c r="AA155" s="1218"/>
      <c r="AB155" s="1219"/>
      <c r="AC155" s="1193"/>
      <c r="AD155" s="1194"/>
      <c r="AE155" s="1212"/>
      <c r="AF155" s="716"/>
      <c r="AG155" s="716"/>
      <c r="AH155" s="716"/>
      <c r="AI155" s="1193"/>
      <c r="AJ155" s="1194"/>
      <c r="AK155" s="1195"/>
      <c r="AL155" s="23"/>
      <c r="AN155" s="2"/>
      <c r="BN155" s="119"/>
      <c r="BO155" s="119"/>
      <c r="BP155" s="119"/>
      <c r="BQ155" s="119"/>
    </row>
    <row r="156" spans="2:69" ht="14.1" customHeight="1">
      <c r="B156" s="22"/>
      <c r="C156" s="709"/>
      <c r="D156" s="710"/>
      <c r="E156" s="1278"/>
      <c r="F156" s="1279"/>
      <c r="G156" s="713"/>
      <c r="H156" s="713"/>
      <c r="I156" s="1274"/>
      <c r="J156" s="1274"/>
      <c r="K156" s="1274"/>
      <c r="L156" s="1274"/>
      <c r="M156" s="1274"/>
      <c r="N156" s="1274"/>
      <c r="O156" s="1274"/>
      <c r="P156" s="1274"/>
      <c r="Q156" s="1274"/>
      <c r="R156" s="1275"/>
      <c r="S156" s="1275"/>
      <c r="T156" s="725"/>
      <c r="U156" s="725"/>
      <c r="V156" s="725"/>
      <c r="W156" s="727"/>
      <c r="X156" s="727"/>
      <c r="Y156" s="727"/>
      <c r="Z156" s="1217"/>
      <c r="AA156" s="1218"/>
      <c r="AB156" s="1219"/>
      <c r="AC156" s="1193"/>
      <c r="AD156" s="1194"/>
      <c r="AE156" s="1212"/>
      <c r="AF156" s="716"/>
      <c r="AG156" s="716"/>
      <c r="AH156" s="716"/>
      <c r="AI156" s="1193"/>
      <c r="AJ156" s="1194"/>
      <c r="AK156" s="1195"/>
      <c r="AL156" s="23"/>
      <c r="AN156" s="2"/>
      <c r="BN156" s="119"/>
      <c r="BO156" s="119"/>
      <c r="BP156" s="119"/>
      <c r="BQ156" s="119"/>
    </row>
    <row r="157" spans="2:69" ht="14.1" customHeight="1">
      <c r="B157" s="22"/>
      <c r="C157" s="709"/>
      <c r="D157" s="710"/>
      <c r="E157" s="1278"/>
      <c r="F157" s="1279"/>
      <c r="G157" s="713" t="s">
        <v>150</v>
      </c>
      <c r="H157" s="713"/>
      <c r="I157" s="1274"/>
      <c r="J157" s="1274"/>
      <c r="K157" s="1274"/>
      <c r="L157" s="1274"/>
      <c r="M157" s="1274"/>
      <c r="N157" s="1274"/>
      <c r="O157" s="1274"/>
      <c r="P157" s="1274"/>
      <c r="Q157" s="1274"/>
      <c r="R157" s="1275"/>
      <c r="S157" s="1275"/>
      <c r="T157" s="725"/>
      <c r="U157" s="725"/>
      <c r="V157" s="725"/>
      <c r="W157" s="727">
        <f>SUM(T157:U158)</f>
        <v>0</v>
      </c>
      <c r="X157" s="727"/>
      <c r="Y157" s="727"/>
      <c r="Z157" s="1217"/>
      <c r="AA157" s="1218"/>
      <c r="AB157" s="1219"/>
      <c r="AC157" s="1193"/>
      <c r="AD157" s="1194"/>
      <c r="AE157" s="1212"/>
      <c r="AF157" s="716"/>
      <c r="AG157" s="716"/>
      <c r="AH157" s="716"/>
      <c r="AI157" s="1193"/>
      <c r="AJ157" s="1194"/>
      <c r="AK157" s="1195"/>
      <c r="AL157" s="23"/>
      <c r="AN157" s="2"/>
      <c r="BN157" s="119"/>
      <c r="BO157" s="119"/>
      <c r="BP157" s="119"/>
      <c r="BQ157" s="119"/>
    </row>
    <row r="158" spans="2:69" ht="14.1" customHeight="1">
      <c r="B158" s="22"/>
      <c r="C158" s="739"/>
      <c r="D158" s="740"/>
      <c r="E158" s="1280"/>
      <c r="F158" s="1281"/>
      <c r="G158" s="714"/>
      <c r="H158" s="714"/>
      <c r="I158" s="1276"/>
      <c r="J158" s="1276"/>
      <c r="K158" s="1276"/>
      <c r="L158" s="1276"/>
      <c r="M158" s="1276"/>
      <c r="N158" s="1276"/>
      <c r="O158" s="1276"/>
      <c r="P158" s="1276"/>
      <c r="Q158" s="1276"/>
      <c r="R158" s="1277"/>
      <c r="S158" s="1277"/>
      <c r="T158" s="726"/>
      <c r="U158" s="726"/>
      <c r="V158" s="726"/>
      <c r="W158" s="728"/>
      <c r="X158" s="728"/>
      <c r="Y158" s="728"/>
      <c r="Z158" s="1220"/>
      <c r="AA158" s="1221"/>
      <c r="AB158" s="1222"/>
      <c r="AC158" s="1196"/>
      <c r="AD158" s="1197"/>
      <c r="AE158" s="1213"/>
      <c r="AF158" s="717"/>
      <c r="AG158" s="717"/>
      <c r="AH158" s="717"/>
      <c r="AI158" s="1196"/>
      <c r="AJ158" s="1197"/>
      <c r="AK158" s="1198"/>
      <c r="AL158" s="23"/>
      <c r="AN158" s="2"/>
      <c r="BN158" s="119"/>
      <c r="BO158" s="119"/>
      <c r="BP158" s="119"/>
      <c r="BQ158" s="119"/>
    </row>
    <row r="159" spans="2:69" ht="16.149999999999999" customHeight="1">
      <c r="B159" s="22"/>
      <c r="C159" s="569" t="s">
        <v>463</v>
      </c>
      <c r="D159" s="570"/>
      <c r="E159" s="676" t="s">
        <v>464</v>
      </c>
      <c r="F159" s="677"/>
      <c r="G159" s="677"/>
      <c r="H159" s="677"/>
      <c r="I159" s="677"/>
      <c r="J159" s="109" t="s">
        <v>613</v>
      </c>
      <c r="K159" s="682">
        <v>500</v>
      </c>
      <c r="L159" s="682"/>
      <c r="M159" s="683" t="s">
        <v>614</v>
      </c>
      <c r="N159" s="683"/>
      <c r="O159" s="672" t="s">
        <v>163</v>
      </c>
      <c r="P159" s="672"/>
      <c r="Q159" s="672"/>
      <c r="R159" s="672"/>
      <c r="S159" s="672"/>
      <c r="T159" s="672"/>
      <c r="U159" s="113"/>
      <c r="V159" s="677" t="s">
        <v>466</v>
      </c>
      <c r="W159" s="677"/>
      <c r="X159" s="677"/>
      <c r="Y159" s="677"/>
      <c r="Z159" s="677"/>
      <c r="AA159" s="109" t="s">
        <v>613</v>
      </c>
      <c r="AB159" s="682">
        <v>1000</v>
      </c>
      <c r="AC159" s="682"/>
      <c r="AD159" s="683" t="s">
        <v>615</v>
      </c>
      <c r="AE159" s="683"/>
      <c r="AF159" s="672" t="s">
        <v>616</v>
      </c>
      <c r="AG159" s="672"/>
      <c r="AH159" s="672"/>
      <c r="AI159" s="672"/>
      <c r="AJ159" s="672"/>
      <c r="AK159" s="673"/>
      <c r="AL159" s="23"/>
      <c r="AN159" s="2"/>
      <c r="BN159" s="119"/>
      <c r="BO159" s="119"/>
      <c r="BP159" s="119"/>
      <c r="BQ159" s="119"/>
    </row>
    <row r="160" spans="2:69" ht="16.149999999999999" customHeight="1">
      <c r="B160" s="22"/>
      <c r="C160" s="571"/>
      <c r="D160" s="572"/>
      <c r="E160" s="678" t="s">
        <v>465</v>
      </c>
      <c r="F160" s="679"/>
      <c r="G160" s="679"/>
      <c r="H160" s="679"/>
      <c r="I160" s="679"/>
      <c r="J160" s="110" t="s">
        <v>613</v>
      </c>
      <c r="K160" s="680">
        <v>0</v>
      </c>
      <c r="L160" s="680"/>
      <c r="M160" s="681" t="s">
        <v>614</v>
      </c>
      <c r="N160" s="681"/>
      <c r="O160" s="674" t="s">
        <v>165</v>
      </c>
      <c r="P160" s="674"/>
      <c r="Q160" s="674"/>
      <c r="R160" s="674"/>
      <c r="S160" s="674"/>
      <c r="T160" s="674"/>
      <c r="U160" s="107"/>
      <c r="V160" s="107"/>
      <c r="W160" s="107"/>
      <c r="X160" s="107"/>
      <c r="Y160" s="107"/>
      <c r="Z160" s="107"/>
      <c r="AA160" s="107"/>
      <c r="AB160" s="114"/>
      <c r="AC160" s="62"/>
      <c r="AD160" s="62"/>
      <c r="AE160" s="62"/>
      <c r="AF160" s="62"/>
      <c r="AG160" s="62"/>
      <c r="AH160" s="62"/>
      <c r="AI160" s="62"/>
      <c r="AJ160" s="62"/>
      <c r="AK160" s="63"/>
      <c r="AL160" s="23"/>
      <c r="AN160" s="2"/>
      <c r="BN160" s="119"/>
      <c r="BO160" s="119"/>
      <c r="BP160" s="119"/>
      <c r="BQ160" s="119"/>
    </row>
    <row r="161" spans="2:69" ht="16.149999999999999" customHeight="1">
      <c r="B161" s="22"/>
      <c r="C161" s="571"/>
      <c r="D161" s="572"/>
      <c r="E161" s="74"/>
      <c r="F161" s="119"/>
      <c r="G161" s="119"/>
      <c r="H161" s="119"/>
      <c r="I161" s="119"/>
      <c r="J161" s="119"/>
      <c r="K161" s="119"/>
      <c r="L161" s="119"/>
      <c r="M161" s="119"/>
      <c r="N161" s="119"/>
      <c r="O161" s="31"/>
      <c r="P161" s="31"/>
      <c r="Q161" s="31"/>
      <c r="R161" s="31"/>
      <c r="S161" s="31"/>
      <c r="T161" s="107"/>
      <c r="U161" s="107"/>
      <c r="V161" s="107"/>
      <c r="W161" s="107"/>
      <c r="X161" s="107"/>
      <c r="Y161" s="107"/>
      <c r="Z161" s="107"/>
      <c r="AA161" s="107"/>
      <c r="AB161" s="114"/>
      <c r="AC161" s="62"/>
      <c r="AD161" s="62"/>
      <c r="AE161" s="62"/>
      <c r="AF161" s="62"/>
      <c r="AG161" s="62"/>
      <c r="AH161" s="62"/>
      <c r="AI161" s="62"/>
      <c r="AJ161" s="62"/>
      <c r="AK161" s="63"/>
      <c r="AL161" s="23"/>
      <c r="AN161" s="2"/>
      <c r="BN161" s="119"/>
      <c r="BO161" s="119"/>
      <c r="BP161" s="119"/>
      <c r="BQ161" s="119"/>
    </row>
    <row r="162" spans="2:69" ht="16.149999999999999" customHeight="1">
      <c r="B162" s="22"/>
      <c r="C162" s="571"/>
      <c r="D162" s="572"/>
      <c r="E162" s="686" t="s">
        <v>617</v>
      </c>
      <c r="F162" s="674"/>
      <c r="G162" s="674"/>
      <c r="H162" s="674"/>
      <c r="I162" s="674"/>
      <c r="J162" s="674"/>
      <c r="K162" s="670">
        <v>3.6</v>
      </c>
      <c r="L162" s="670"/>
      <c r="M162" s="674" t="s">
        <v>618</v>
      </c>
      <c r="N162" s="674"/>
      <c r="O162" s="674" t="s">
        <v>169</v>
      </c>
      <c r="P162" s="674"/>
      <c r="Q162" s="674"/>
      <c r="R162" s="674"/>
      <c r="S162" s="674"/>
      <c r="T162" s="674"/>
      <c r="U162" s="107"/>
      <c r="V162" s="674" t="s">
        <v>173</v>
      </c>
      <c r="W162" s="674"/>
      <c r="X162" s="674"/>
      <c r="Y162" s="674"/>
      <c r="Z162" s="674"/>
      <c r="AA162" s="674"/>
      <c r="AB162" s="670">
        <v>3.6</v>
      </c>
      <c r="AC162" s="670"/>
      <c r="AD162" s="674" t="s">
        <v>618</v>
      </c>
      <c r="AE162" s="674"/>
      <c r="AF162" s="674" t="s">
        <v>169</v>
      </c>
      <c r="AG162" s="674"/>
      <c r="AH162" s="674"/>
      <c r="AI162" s="674"/>
      <c r="AJ162" s="674"/>
      <c r="AK162" s="675"/>
      <c r="AL162" s="23"/>
      <c r="AN162" s="2"/>
      <c r="BN162" s="119"/>
      <c r="BO162" s="119"/>
      <c r="BP162" s="119"/>
      <c r="BQ162" s="119"/>
    </row>
    <row r="163" spans="2:69" ht="16.149999999999999" customHeight="1">
      <c r="B163" s="22"/>
      <c r="C163" s="571"/>
      <c r="D163" s="572"/>
      <c r="E163" s="686" t="s">
        <v>619</v>
      </c>
      <c r="F163" s="674"/>
      <c r="G163" s="674"/>
      <c r="H163" s="674"/>
      <c r="I163" s="674"/>
      <c r="J163" s="674"/>
      <c r="K163" s="671">
        <v>50</v>
      </c>
      <c r="L163" s="671"/>
      <c r="M163" s="674" t="s">
        <v>620</v>
      </c>
      <c r="N163" s="674"/>
      <c r="O163" s="674" t="s">
        <v>172</v>
      </c>
      <c r="P163" s="674"/>
      <c r="Q163" s="674"/>
      <c r="R163" s="674"/>
      <c r="S163" s="674"/>
      <c r="T163" s="674"/>
      <c r="U163" s="107"/>
      <c r="V163" s="674" t="s">
        <v>174</v>
      </c>
      <c r="W163" s="674"/>
      <c r="X163" s="674"/>
      <c r="Y163" s="674"/>
      <c r="Z163" s="674"/>
      <c r="AA163" s="674"/>
      <c r="AB163" s="671">
        <v>3</v>
      </c>
      <c r="AC163" s="671"/>
      <c r="AD163" s="674" t="s">
        <v>621</v>
      </c>
      <c r="AE163" s="674"/>
      <c r="AF163" s="1297" t="s">
        <v>176</v>
      </c>
      <c r="AG163" s="1297"/>
      <c r="AH163" s="1297"/>
      <c r="AI163" s="1297"/>
      <c r="AJ163" s="1297"/>
      <c r="AK163" s="1298"/>
      <c r="AL163" s="23"/>
      <c r="AN163" s="2"/>
      <c r="BN163" s="119"/>
      <c r="BO163" s="119"/>
      <c r="BP163" s="119"/>
      <c r="BQ163" s="119"/>
    </row>
    <row r="164" spans="2:69" ht="16.149999999999999" customHeight="1">
      <c r="B164" s="22"/>
      <c r="C164" s="571"/>
      <c r="D164" s="572"/>
      <c r="U164" s="107"/>
      <c r="V164" s="107"/>
      <c r="W164" s="107"/>
      <c r="X164" s="107"/>
      <c r="Y164" s="107"/>
      <c r="Z164" s="107"/>
      <c r="AA164" s="107"/>
      <c r="AB164" s="111"/>
      <c r="AC164" s="62"/>
      <c r="AD164" s="62"/>
      <c r="AE164" s="62"/>
      <c r="AF164" s="62"/>
      <c r="AG164" s="62"/>
      <c r="AH164" s="62"/>
      <c r="AI164" s="62"/>
      <c r="AJ164" s="62"/>
      <c r="AK164" s="63"/>
      <c r="AL164" s="23"/>
      <c r="AN164" s="2"/>
      <c r="BN164" s="119"/>
      <c r="BO164" s="119"/>
      <c r="BP164" s="119"/>
      <c r="BQ164" s="119"/>
    </row>
    <row r="165" spans="2:69" ht="16.149999999999999" customHeight="1">
      <c r="B165" s="22"/>
      <c r="C165" s="571"/>
      <c r="D165" s="572"/>
      <c r="E165" s="686" t="s">
        <v>177</v>
      </c>
      <c r="F165" s="674"/>
      <c r="G165" s="674"/>
      <c r="H165" s="674"/>
      <c r="I165" s="674"/>
      <c r="J165" s="674"/>
      <c r="K165" s="685" t="s">
        <v>622</v>
      </c>
      <c r="L165" s="685"/>
      <c r="M165" s="685"/>
      <c r="N165" s="685"/>
      <c r="O165" s="685"/>
      <c r="P165" s="685"/>
      <c r="Q165" s="685"/>
      <c r="R165" s="685"/>
      <c r="S165" s="685"/>
      <c r="T165" s="685"/>
      <c r="U165" s="685"/>
      <c r="V165" s="685"/>
      <c r="W165" s="684">
        <v>22.3</v>
      </c>
      <c r="X165" s="684"/>
      <c r="Y165" s="684"/>
      <c r="Z165" s="685" t="s">
        <v>623</v>
      </c>
      <c r="AA165" s="685"/>
      <c r="AB165" s="685" t="s">
        <v>180</v>
      </c>
      <c r="AC165" s="685"/>
      <c r="AD165" s="685"/>
      <c r="AE165" s="685"/>
      <c r="AF165" s="685"/>
      <c r="AG165" s="685"/>
      <c r="AH165" s="685"/>
      <c r="AI165" s="685"/>
      <c r="AJ165" s="685"/>
      <c r="AK165" s="675"/>
      <c r="AL165" s="23"/>
      <c r="AN165" s="2"/>
      <c r="BN165" s="119"/>
      <c r="BO165" s="119"/>
      <c r="BP165" s="119"/>
      <c r="BQ165" s="119"/>
    </row>
    <row r="166" spans="2:69" ht="16.149999999999999" customHeight="1">
      <c r="B166" s="22"/>
      <c r="C166" s="571"/>
      <c r="D166" s="572"/>
      <c r="E166" s="108" t="s">
        <v>181</v>
      </c>
      <c r="F166" s="107"/>
      <c r="G166" s="107"/>
      <c r="H166" s="107"/>
      <c r="I166" s="107"/>
      <c r="J166" s="107"/>
      <c r="K166" s="107"/>
      <c r="L166" s="670">
        <v>3.6</v>
      </c>
      <c r="M166" s="670"/>
      <c r="N166" s="670"/>
      <c r="O166" s="674" t="s">
        <v>624</v>
      </c>
      <c r="P166" s="674"/>
      <c r="Q166" s="107"/>
      <c r="W166" s="674" t="s">
        <v>183</v>
      </c>
      <c r="X166" s="674"/>
      <c r="Y166" s="674"/>
      <c r="Z166" s="674"/>
      <c r="AA166" s="674"/>
      <c r="AB166" s="674"/>
      <c r="AC166" s="62"/>
      <c r="AD166" s="62"/>
      <c r="AE166" s="62"/>
      <c r="AF166" s="62"/>
      <c r="AG166" s="62"/>
      <c r="AH166" s="62"/>
      <c r="AI166" s="62"/>
      <c r="AJ166" s="62"/>
      <c r="AK166" s="63"/>
      <c r="AL166" s="23"/>
      <c r="AN166" s="2"/>
      <c r="BN166" s="119"/>
      <c r="BO166" s="119"/>
      <c r="BP166" s="119"/>
      <c r="BQ166" s="119"/>
    </row>
    <row r="167" spans="2:69" ht="16.149999999999999" customHeight="1">
      <c r="B167" s="22"/>
      <c r="C167" s="571"/>
      <c r="D167" s="572"/>
      <c r="E167" s="107"/>
      <c r="F167" s="107"/>
      <c r="G167" s="107"/>
      <c r="H167" s="107"/>
      <c r="I167" s="107"/>
      <c r="J167" s="107"/>
      <c r="K167" s="112"/>
      <c r="L167" s="112"/>
      <c r="M167" s="107"/>
      <c r="N167" s="107"/>
      <c r="O167" s="107"/>
      <c r="P167" s="107"/>
      <c r="Q167" s="107"/>
      <c r="R167" s="107"/>
      <c r="S167" s="107"/>
      <c r="T167" s="107"/>
      <c r="U167" s="107"/>
      <c r="V167" s="107"/>
      <c r="W167" s="107"/>
      <c r="X167" s="107"/>
      <c r="Y167" s="107"/>
      <c r="Z167" s="107"/>
      <c r="AA167" s="107"/>
      <c r="AB167" s="112"/>
      <c r="AC167" s="62"/>
      <c r="AD167" s="62"/>
      <c r="AE167" s="62"/>
      <c r="AF167" s="62"/>
      <c r="AG167" s="62"/>
      <c r="AH167" s="62"/>
      <c r="AI167" s="62"/>
      <c r="AJ167" s="62"/>
      <c r="AK167" s="63"/>
      <c r="AL167" s="23"/>
      <c r="AN167" s="2"/>
      <c r="BN167" s="119"/>
      <c r="BO167" s="119"/>
      <c r="BP167" s="119"/>
      <c r="BQ167" s="119"/>
    </row>
    <row r="168" spans="2:69" ht="16.149999999999999" customHeight="1">
      <c r="B168" s="22"/>
      <c r="C168" s="571"/>
      <c r="D168" s="572"/>
      <c r="E168" s="107"/>
      <c r="F168" s="107"/>
      <c r="G168" s="107"/>
      <c r="H168" s="107"/>
      <c r="I168" s="107"/>
      <c r="J168" s="107"/>
      <c r="K168" s="112"/>
      <c r="L168" s="112"/>
      <c r="M168" s="107"/>
      <c r="N168" s="107"/>
      <c r="O168" s="107"/>
      <c r="P168" s="107"/>
      <c r="Q168" s="107"/>
      <c r="R168" s="107"/>
      <c r="S168" s="107"/>
      <c r="T168" s="107"/>
      <c r="U168" s="107"/>
      <c r="V168" s="107"/>
      <c r="W168" s="107"/>
      <c r="X168" s="107"/>
      <c r="Y168" s="107"/>
      <c r="Z168" s="107"/>
      <c r="AA168" s="107"/>
      <c r="AB168" s="112"/>
      <c r="AC168" s="62"/>
      <c r="AD168" s="62"/>
      <c r="AE168" s="62"/>
      <c r="AF168" s="62"/>
      <c r="AG168" s="62"/>
      <c r="AH168" s="62"/>
      <c r="AI168" s="62"/>
      <c r="AJ168" s="62"/>
      <c r="AK168" s="63"/>
      <c r="AL168" s="23"/>
      <c r="AN168" s="2"/>
      <c r="BN168" s="119"/>
      <c r="BO168" s="119"/>
      <c r="BP168" s="119"/>
      <c r="BQ168" s="119"/>
    </row>
    <row r="169" spans="2:69" ht="16.149999999999999" customHeight="1">
      <c r="B169" s="22"/>
      <c r="C169" s="571"/>
      <c r="D169" s="572"/>
      <c r="E169" s="107"/>
      <c r="F169" s="107"/>
      <c r="G169" s="107"/>
      <c r="H169" s="107"/>
      <c r="I169" s="107"/>
      <c r="J169" s="107"/>
      <c r="K169" s="112"/>
      <c r="L169" s="112"/>
      <c r="M169" s="107"/>
      <c r="N169" s="107"/>
      <c r="O169" s="107"/>
      <c r="P169" s="107"/>
      <c r="Q169" s="107"/>
      <c r="R169" s="107"/>
      <c r="S169" s="107"/>
      <c r="T169" s="107"/>
      <c r="U169" s="107"/>
      <c r="V169" s="107"/>
      <c r="W169" s="107"/>
      <c r="X169" s="107"/>
      <c r="Y169" s="107"/>
      <c r="Z169" s="107"/>
      <c r="AA169" s="107"/>
      <c r="AB169" s="112"/>
      <c r="AC169" s="62"/>
      <c r="AD169" s="62"/>
      <c r="AE169" s="62"/>
      <c r="AF169" s="62"/>
      <c r="AG169" s="62"/>
      <c r="AH169" s="62"/>
      <c r="AI169" s="62"/>
      <c r="AJ169" s="62"/>
      <c r="AK169" s="63"/>
      <c r="AL169" s="23"/>
      <c r="AN169" s="2"/>
      <c r="BN169" s="119"/>
      <c r="BO169" s="119"/>
      <c r="BP169" s="119"/>
      <c r="BQ169" s="119"/>
    </row>
    <row r="170" spans="2:69" ht="16.149999999999999" customHeight="1">
      <c r="B170" s="22"/>
      <c r="C170" s="571"/>
      <c r="D170" s="572"/>
      <c r="E170" s="107"/>
      <c r="F170" s="107"/>
      <c r="G170" s="107"/>
      <c r="H170" s="107"/>
      <c r="I170" s="107"/>
      <c r="J170" s="107"/>
      <c r="K170" s="112"/>
      <c r="L170" s="112"/>
      <c r="M170" s="107"/>
      <c r="N170" s="107"/>
      <c r="O170" s="107"/>
      <c r="P170" s="107"/>
      <c r="Q170" s="107"/>
      <c r="R170" s="107"/>
      <c r="S170" s="107"/>
      <c r="T170" s="107"/>
      <c r="U170" s="107"/>
      <c r="V170" s="107"/>
      <c r="W170" s="107"/>
      <c r="X170" s="107"/>
      <c r="Y170" s="107"/>
      <c r="Z170" s="107"/>
      <c r="AA170" s="107"/>
      <c r="AB170" s="112"/>
      <c r="AC170" s="62"/>
      <c r="AD170" s="62"/>
      <c r="AE170" s="62"/>
      <c r="AF170" s="62"/>
      <c r="AG170" s="62"/>
      <c r="AH170" s="62"/>
      <c r="AI170" s="62"/>
      <c r="AJ170" s="62"/>
      <c r="AK170" s="63"/>
      <c r="AL170" s="23"/>
      <c r="AN170" s="2"/>
      <c r="BN170" s="119"/>
      <c r="BO170" s="119"/>
      <c r="BP170" s="119"/>
      <c r="BQ170" s="119"/>
    </row>
    <row r="171" spans="2:69" ht="16.149999999999999" customHeight="1">
      <c r="B171" s="22"/>
      <c r="C171" s="571"/>
      <c r="D171" s="572"/>
      <c r="E171" s="107"/>
      <c r="F171" s="107"/>
      <c r="G171" s="107"/>
      <c r="H171" s="107"/>
      <c r="I171" s="107"/>
      <c r="J171" s="107"/>
      <c r="K171" s="112"/>
      <c r="L171" s="112"/>
      <c r="M171" s="107"/>
      <c r="N171" s="107"/>
      <c r="O171" s="107"/>
      <c r="P171" s="107"/>
      <c r="Q171" s="107"/>
      <c r="R171" s="107"/>
      <c r="S171" s="107"/>
      <c r="T171" s="107"/>
      <c r="U171" s="107"/>
      <c r="V171" s="107"/>
      <c r="W171" s="107"/>
      <c r="X171" s="107"/>
      <c r="Y171" s="107"/>
      <c r="Z171" s="107"/>
      <c r="AA171" s="107"/>
      <c r="AB171" s="112"/>
      <c r="AC171" s="62"/>
      <c r="AD171" s="62"/>
      <c r="AE171" s="62"/>
      <c r="AF171" s="62"/>
      <c r="AG171" s="62"/>
      <c r="AH171" s="62"/>
      <c r="AI171" s="62"/>
      <c r="AJ171" s="62"/>
      <c r="AK171" s="63"/>
      <c r="AL171" s="23"/>
      <c r="AN171" s="2"/>
      <c r="BN171" s="119"/>
      <c r="BO171" s="119"/>
      <c r="BP171" s="119"/>
      <c r="BQ171" s="119"/>
    </row>
    <row r="172" spans="2:69" ht="16.149999999999999" customHeight="1">
      <c r="B172" s="22"/>
      <c r="C172" s="571"/>
      <c r="D172" s="572"/>
      <c r="E172" s="107"/>
      <c r="F172" s="107"/>
      <c r="G172" s="107"/>
      <c r="H172" s="107"/>
      <c r="I172" s="107"/>
      <c r="J172" s="107"/>
      <c r="K172" s="112"/>
      <c r="L172" s="112"/>
      <c r="M172" s="107"/>
      <c r="N172" s="107"/>
      <c r="O172" s="107"/>
      <c r="P172" s="107"/>
      <c r="Q172" s="107"/>
      <c r="R172" s="107"/>
      <c r="S172" s="107"/>
      <c r="T172" s="107"/>
      <c r="U172" s="107"/>
      <c r="V172" s="107"/>
      <c r="W172" s="107"/>
      <c r="X172" s="107"/>
      <c r="Y172" s="107"/>
      <c r="Z172" s="107"/>
      <c r="AA172" s="107"/>
      <c r="AB172" s="112"/>
      <c r="AC172" s="62"/>
      <c r="AD172" s="62"/>
      <c r="AE172" s="62"/>
      <c r="AF172" s="62"/>
      <c r="AG172" s="62"/>
      <c r="AH172" s="62"/>
      <c r="AI172" s="62"/>
      <c r="AJ172" s="62"/>
      <c r="AK172" s="63"/>
      <c r="AL172" s="23"/>
      <c r="AN172" s="2"/>
      <c r="BN172" s="119"/>
      <c r="BO172" s="119"/>
      <c r="BP172" s="119"/>
      <c r="BQ172" s="119"/>
    </row>
    <row r="173" spans="2:69" ht="16.149999999999999" customHeight="1" thickBot="1">
      <c r="B173" s="22"/>
      <c r="C173" s="573"/>
      <c r="D173" s="574"/>
      <c r="E173" s="78"/>
      <c r="F173" s="78"/>
      <c r="G173" s="78"/>
      <c r="H173" s="78"/>
      <c r="I173" s="78"/>
      <c r="J173" s="78"/>
      <c r="K173" s="79"/>
      <c r="L173" s="79"/>
      <c r="M173" s="78"/>
      <c r="N173" s="78"/>
      <c r="O173" s="78"/>
      <c r="P173" s="78"/>
      <c r="Q173" s="78"/>
      <c r="R173" s="78"/>
      <c r="S173" s="78"/>
      <c r="T173" s="78"/>
      <c r="U173" s="78"/>
      <c r="V173" s="78"/>
      <c r="W173" s="78"/>
      <c r="X173" s="78"/>
      <c r="Y173" s="78"/>
      <c r="Z173" s="78"/>
      <c r="AA173" s="78"/>
      <c r="AB173" s="79"/>
      <c r="AC173" s="80"/>
      <c r="AD173" s="80"/>
      <c r="AE173" s="80"/>
      <c r="AF173" s="80"/>
      <c r="AG173" s="80"/>
      <c r="AH173" s="80"/>
      <c r="AI173" s="80"/>
      <c r="AJ173" s="80"/>
      <c r="AK173" s="81"/>
      <c r="AL173" s="23"/>
      <c r="AN173" s="2"/>
      <c r="BN173" s="119"/>
      <c r="BO173" s="119"/>
      <c r="BP173" s="119"/>
      <c r="BQ173" s="119"/>
    </row>
    <row r="174" spans="2:69" s="7" customFormat="1" ht="20.100000000000001" customHeight="1" thickTop="1">
      <c r="B174" s="26"/>
      <c r="C174" s="638" t="s">
        <v>467</v>
      </c>
      <c r="D174" s="639"/>
      <c r="E174" s="639"/>
      <c r="F174" s="639"/>
      <c r="G174" s="639"/>
      <c r="H174" s="639"/>
      <c r="I174" s="639"/>
      <c r="J174" s="106"/>
      <c r="K174" s="106"/>
      <c r="L174" s="106"/>
      <c r="M174" s="106"/>
      <c r="N174" s="106"/>
      <c r="O174" s="64"/>
      <c r="P174" s="64"/>
      <c r="Q174" s="64"/>
      <c r="R174" s="64"/>
      <c r="S174" s="64"/>
      <c r="T174" s="64"/>
      <c r="U174" s="64"/>
      <c r="V174" s="64"/>
      <c r="W174" s="64"/>
      <c r="X174" s="64"/>
      <c r="Y174" s="64"/>
      <c r="Z174" s="64"/>
      <c r="AA174" s="64"/>
      <c r="AB174" s="64"/>
      <c r="AC174" s="64"/>
      <c r="AD174" s="64"/>
      <c r="AE174" s="64"/>
      <c r="AF174" s="64"/>
      <c r="AG174" s="64"/>
      <c r="AH174" s="64"/>
      <c r="AI174" s="64"/>
      <c r="AJ174" s="64"/>
      <c r="AK174" s="65"/>
      <c r="AL174" s="24"/>
      <c r="AM174" s="6"/>
      <c r="AN174" s="16"/>
      <c r="AO174" s="16"/>
      <c r="AP174" s="16"/>
      <c r="AQ174" s="17"/>
      <c r="AR174" s="17"/>
      <c r="AS174" s="17"/>
      <c r="AT174" s="17"/>
      <c r="AU174" s="17"/>
      <c r="AV174" s="17"/>
      <c r="AW174" s="17"/>
      <c r="AX174" s="17"/>
      <c r="AY174" s="17"/>
      <c r="AZ174" s="17"/>
      <c r="BA174" s="17"/>
      <c r="BB174" s="17"/>
      <c r="BC174" s="17"/>
    </row>
    <row r="175" spans="2:69" ht="16.149999999999999" customHeight="1">
      <c r="B175" s="26"/>
      <c r="C175" s="631" t="s">
        <v>185</v>
      </c>
      <c r="D175" s="632"/>
      <c r="E175" s="687" t="s">
        <v>186</v>
      </c>
      <c r="F175" s="688"/>
      <c r="G175" s="691" t="s">
        <v>625</v>
      </c>
      <c r="H175" s="691"/>
      <c r="I175" s="691"/>
      <c r="J175" s="691" t="s">
        <v>626</v>
      </c>
      <c r="K175" s="691"/>
      <c r="L175" s="691"/>
      <c r="M175" s="693" t="s">
        <v>470</v>
      </c>
      <c r="N175" s="693"/>
      <c r="O175" s="693"/>
      <c r="P175" s="695" t="s">
        <v>189</v>
      </c>
      <c r="Q175" s="695"/>
      <c r="R175" s="695"/>
      <c r="S175" s="1299" t="s">
        <v>627</v>
      </c>
      <c r="T175" s="1299"/>
      <c r="U175" s="1300"/>
      <c r="V175" s="703" t="s">
        <v>628</v>
      </c>
      <c r="W175" s="704"/>
      <c r="X175" s="704"/>
      <c r="Y175" s="704"/>
      <c r="Z175" s="82">
        <v>5</v>
      </c>
      <c r="AA175" s="83"/>
      <c r="AB175" s="705" t="s">
        <v>184</v>
      </c>
      <c r="AC175" s="705"/>
      <c r="AD175" s="705"/>
      <c r="AE175" s="705"/>
      <c r="AF175" s="705"/>
      <c r="AG175" s="705"/>
      <c r="AH175" s="705"/>
      <c r="AI175" s="705"/>
      <c r="AJ175" s="705"/>
      <c r="AK175" s="706"/>
      <c r="AL175" s="24"/>
    </row>
    <row r="176" spans="2:69" ht="16.149999999999999" customHeight="1">
      <c r="B176" s="26"/>
      <c r="C176" s="631"/>
      <c r="D176" s="632"/>
      <c r="E176" s="689"/>
      <c r="F176" s="690"/>
      <c r="G176" s="692"/>
      <c r="H176" s="692"/>
      <c r="I176" s="692"/>
      <c r="J176" s="692"/>
      <c r="K176" s="692"/>
      <c r="L176" s="692"/>
      <c r="M176" s="694"/>
      <c r="N176" s="694"/>
      <c r="O176" s="694"/>
      <c r="P176" s="696"/>
      <c r="Q176" s="696"/>
      <c r="R176" s="696"/>
      <c r="S176" s="1301"/>
      <c r="T176" s="1301"/>
      <c r="U176" s="1302"/>
      <c r="V176" s="701" t="s">
        <v>190</v>
      </c>
      <c r="W176" s="701"/>
      <c r="X176" s="701"/>
      <c r="Y176" s="701"/>
      <c r="Z176" s="701"/>
      <c r="AA176" s="701"/>
      <c r="AB176" s="701"/>
      <c r="AC176" s="701"/>
      <c r="AD176" s="701"/>
      <c r="AE176" s="701"/>
      <c r="AF176" s="701"/>
      <c r="AG176" s="701"/>
      <c r="AH176" s="701"/>
      <c r="AI176" s="701"/>
      <c r="AJ176" s="701"/>
      <c r="AK176" s="702"/>
      <c r="AL176" s="24"/>
    </row>
    <row r="177" spans="2:55" ht="16.149999999999999" customHeight="1">
      <c r="B177" s="26"/>
      <c r="C177" s="631"/>
      <c r="D177" s="632"/>
      <c r="E177" s="654" t="s">
        <v>469</v>
      </c>
      <c r="F177" s="655"/>
      <c r="G177" s="656">
        <v>87</v>
      </c>
      <c r="H177" s="656"/>
      <c r="I177" s="656"/>
      <c r="J177" s="657">
        <f>G177</f>
        <v>87</v>
      </c>
      <c r="K177" s="657"/>
      <c r="L177" s="657"/>
      <c r="M177" s="658">
        <v>12</v>
      </c>
      <c r="N177" s="658"/>
      <c r="O177" s="658"/>
      <c r="P177" s="667">
        <f t="shared" ref="P177:P182" si="5">IF(G177="","",G177/M177)</f>
        <v>7.25</v>
      </c>
      <c r="Q177" s="667"/>
      <c r="R177" s="667"/>
      <c r="S177" s="660">
        <v>3</v>
      </c>
      <c r="T177" s="660"/>
      <c r="U177" s="661"/>
      <c r="V177" s="648"/>
      <c r="W177" s="649"/>
      <c r="X177" s="649"/>
      <c r="Y177" s="649"/>
      <c r="Z177" s="649"/>
      <c r="AA177" s="649"/>
      <c r="AB177" s="649"/>
      <c r="AC177" s="649"/>
      <c r="AD177" s="649"/>
      <c r="AE177" s="649"/>
      <c r="AF177" s="649"/>
      <c r="AG177" s="649"/>
      <c r="AH177" s="649"/>
      <c r="AI177" s="649"/>
      <c r="AJ177" s="649"/>
      <c r="AK177" s="650"/>
      <c r="AL177" s="24"/>
    </row>
    <row r="178" spans="2:55" ht="16.149999999999999" customHeight="1">
      <c r="B178" s="26"/>
      <c r="C178" s="631"/>
      <c r="D178" s="632"/>
      <c r="E178" s="662">
        <v>5</v>
      </c>
      <c r="F178" s="663"/>
      <c r="G178" s="664">
        <v>1042</v>
      </c>
      <c r="H178" s="664"/>
      <c r="I178" s="664"/>
      <c r="J178" s="665">
        <f>G178+J177</f>
        <v>1129</v>
      </c>
      <c r="K178" s="665"/>
      <c r="L178" s="665"/>
      <c r="M178" s="666">
        <v>175</v>
      </c>
      <c r="N178" s="666"/>
      <c r="O178" s="666"/>
      <c r="P178" s="667">
        <f t="shared" si="5"/>
        <v>5.9542857142857146</v>
      </c>
      <c r="Q178" s="667"/>
      <c r="R178" s="667"/>
      <c r="S178" s="668">
        <v>1.89</v>
      </c>
      <c r="T178" s="668"/>
      <c r="U178" s="669"/>
      <c r="V178" s="648"/>
      <c r="W178" s="649"/>
      <c r="X178" s="649"/>
      <c r="Y178" s="649"/>
      <c r="Z178" s="649"/>
      <c r="AA178" s="649"/>
      <c r="AB178" s="649"/>
      <c r="AC178" s="649"/>
      <c r="AD178" s="649"/>
      <c r="AE178" s="649"/>
      <c r="AF178" s="649"/>
      <c r="AG178" s="649"/>
      <c r="AH178" s="649"/>
      <c r="AI178" s="649"/>
      <c r="AJ178" s="649"/>
      <c r="AK178" s="650"/>
      <c r="AL178" s="24"/>
    </row>
    <row r="179" spans="2:55" ht="16.149999999999999" customHeight="1">
      <c r="B179" s="26"/>
      <c r="C179" s="631"/>
      <c r="D179" s="632"/>
      <c r="E179" s="662">
        <v>4</v>
      </c>
      <c r="F179" s="663"/>
      <c r="G179" s="664">
        <v>1206</v>
      </c>
      <c r="H179" s="664"/>
      <c r="I179" s="664"/>
      <c r="J179" s="665">
        <f>G179+J178</f>
        <v>2335</v>
      </c>
      <c r="K179" s="665"/>
      <c r="L179" s="665"/>
      <c r="M179" s="666">
        <v>175</v>
      </c>
      <c r="N179" s="666"/>
      <c r="O179" s="666"/>
      <c r="P179" s="667">
        <f t="shared" si="5"/>
        <v>6.8914285714285715</v>
      </c>
      <c r="Q179" s="667"/>
      <c r="R179" s="667"/>
      <c r="S179" s="668">
        <v>1.53</v>
      </c>
      <c r="T179" s="668"/>
      <c r="U179" s="669"/>
      <c r="V179" s="648"/>
      <c r="W179" s="649"/>
      <c r="X179" s="649"/>
      <c r="Y179" s="649"/>
      <c r="Z179" s="649"/>
      <c r="AA179" s="649"/>
      <c r="AB179" s="649"/>
      <c r="AC179" s="649"/>
      <c r="AD179" s="649"/>
      <c r="AE179" s="649"/>
      <c r="AF179" s="649"/>
      <c r="AG179" s="649"/>
      <c r="AH179" s="649"/>
      <c r="AI179" s="649"/>
      <c r="AJ179" s="649"/>
      <c r="AK179" s="650"/>
      <c r="AL179" s="24"/>
    </row>
    <row r="180" spans="2:55" ht="16.149999999999999" customHeight="1">
      <c r="B180" s="26"/>
      <c r="C180" s="631"/>
      <c r="D180" s="632"/>
      <c r="E180" s="662">
        <v>3</v>
      </c>
      <c r="F180" s="663"/>
      <c r="G180" s="664">
        <v>1214</v>
      </c>
      <c r="H180" s="664"/>
      <c r="I180" s="664"/>
      <c r="J180" s="665">
        <f>G180+J179</f>
        <v>3549</v>
      </c>
      <c r="K180" s="665"/>
      <c r="L180" s="665"/>
      <c r="M180" s="666">
        <v>175</v>
      </c>
      <c r="N180" s="666"/>
      <c r="O180" s="666"/>
      <c r="P180" s="667">
        <f t="shared" si="5"/>
        <v>6.9371428571428568</v>
      </c>
      <c r="Q180" s="667"/>
      <c r="R180" s="667"/>
      <c r="S180" s="668">
        <v>1.33</v>
      </c>
      <c r="T180" s="668"/>
      <c r="U180" s="669"/>
      <c r="V180" s="648"/>
      <c r="W180" s="649"/>
      <c r="X180" s="649"/>
      <c r="Y180" s="649"/>
      <c r="Z180" s="649"/>
      <c r="AA180" s="649"/>
      <c r="AB180" s="649"/>
      <c r="AC180" s="649"/>
      <c r="AD180" s="649"/>
      <c r="AE180" s="649"/>
      <c r="AF180" s="649"/>
      <c r="AG180" s="649"/>
      <c r="AH180" s="649"/>
      <c r="AI180" s="649"/>
      <c r="AJ180" s="649"/>
      <c r="AK180" s="650"/>
      <c r="AL180" s="24"/>
    </row>
    <row r="181" spans="2:55" ht="16.149999999999999" customHeight="1">
      <c r="B181" s="26"/>
      <c r="C181" s="631"/>
      <c r="D181" s="632"/>
      <c r="E181" s="662">
        <v>2</v>
      </c>
      <c r="F181" s="663"/>
      <c r="G181" s="664">
        <v>1244</v>
      </c>
      <c r="H181" s="664"/>
      <c r="I181" s="664"/>
      <c r="J181" s="665">
        <f>G181+J180</f>
        <v>4793</v>
      </c>
      <c r="K181" s="665"/>
      <c r="L181" s="665"/>
      <c r="M181" s="666">
        <v>175</v>
      </c>
      <c r="N181" s="666"/>
      <c r="O181" s="666"/>
      <c r="P181" s="667">
        <f t="shared" si="5"/>
        <v>7.1085714285714285</v>
      </c>
      <c r="Q181" s="667"/>
      <c r="R181" s="667"/>
      <c r="S181" s="668">
        <v>1.18</v>
      </c>
      <c r="T181" s="668"/>
      <c r="U181" s="669"/>
      <c r="V181" s="648"/>
      <c r="W181" s="649"/>
      <c r="X181" s="649"/>
      <c r="Y181" s="649"/>
      <c r="Z181" s="649"/>
      <c r="AA181" s="649"/>
      <c r="AB181" s="649"/>
      <c r="AC181" s="649"/>
      <c r="AD181" s="649"/>
      <c r="AE181" s="649"/>
      <c r="AF181" s="649"/>
      <c r="AG181" s="649"/>
      <c r="AH181" s="649"/>
      <c r="AI181" s="649"/>
      <c r="AJ181" s="649"/>
      <c r="AK181" s="650"/>
      <c r="AL181" s="24"/>
    </row>
    <row r="182" spans="2:55" ht="16.149999999999999" customHeight="1">
      <c r="B182" s="26"/>
      <c r="C182" s="631"/>
      <c r="D182" s="632"/>
      <c r="E182" s="640">
        <v>1</v>
      </c>
      <c r="F182" s="641"/>
      <c r="G182" s="642">
        <v>1818</v>
      </c>
      <c r="H182" s="642"/>
      <c r="I182" s="642"/>
      <c r="J182" s="643">
        <f>G182+J181</f>
        <v>6611</v>
      </c>
      <c r="K182" s="643"/>
      <c r="L182" s="643"/>
      <c r="M182" s="644">
        <v>210</v>
      </c>
      <c r="N182" s="644"/>
      <c r="O182" s="644"/>
      <c r="P182" s="645">
        <f t="shared" si="5"/>
        <v>8.6571428571428566</v>
      </c>
      <c r="Q182" s="645"/>
      <c r="R182" s="645"/>
      <c r="S182" s="646">
        <v>1</v>
      </c>
      <c r="T182" s="646"/>
      <c r="U182" s="647"/>
      <c r="V182" s="651"/>
      <c r="W182" s="652"/>
      <c r="X182" s="652"/>
      <c r="Y182" s="652"/>
      <c r="Z182" s="652"/>
      <c r="AA182" s="652"/>
      <c r="AB182" s="652"/>
      <c r="AC182" s="652"/>
      <c r="AD182" s="652"/>
      <c r="AE182" s="652"/>
      <c r="AF182" s="652"/>
      <c r="AG182" s="652"/>
      <c r="AH182" s="652"/>
      <c r="AI182" s="652"/>
      <c r="AJ182" s="652"/>
      <c r="AK182" s="653"/>
      <c r="AL182" s="24"/>
    </row>
    <row r="183" spans="2:55" ht="16.149999999999999" customHeight="1">
      <c r="B183" s="26"/>
      <c r="C183" s="629" t="s">
        <v>474</v>
      </c>
      <c r="D183" s="630"/>
      <c r="E183" s="84"/>
      <c r="F183" s="84"/>
      <c r="G183" s="85"/>
      <c r="H183" s="85"/>
      <c r="I183" s="85"/>
      <c r="J183" s="85"/>
      <c r="K183" s="85"/>
      <c r="L183" s="85"/>
      <c r="M183" s="86"/>
      <c r="N183" s="86"/>
      <c r="O183" s="86"/>
      <c r="P183" s="89"/>
      <c r="Q183" s="89"/>
      <c r="R183" s="89"/>
      <c r="S183" s="90"/>
      <c r="T183" s="90"/>
      <c r="U183" s="90"/>
      <c r="V183" s="115"/>
      <c r="W183" s="115"/>
      <c r="X183" s="115"/>
      <c r="Y183" s="115"/>
      <c r="Z183" s="115"/>
      <c r="AA183" s="115"/>
      <c r="AB183" s="115"/>
      <c r="AC183" s="115"/>
      <c r="AD183" s="115"/>
      <c r="AE183" s="115"/>
      <c r="AF183" s="115"/>
      <c r="AG183" s="115"/>
      <c r="AH183" s="115"/>
      <c r="AI183" s="115"/>
      <c r="AJ183" s="115"/>
      <c r="AK183" s="116"/>
      <c r="AL183" s="24"/>
    </row>
    <row r="184" spans="2:55" ht="16.149999999999999" customHeight="1">
      <c r="B184" s="26"/>
      <c r="C184" s="631"/>
      <c r="D184" s="632"/>
      <c r="E184" s="84"/>
      <c r="F184" s="84"/>
      <c r="G184" s="85"/>
      <c r="H184" s="85"/>
      <c r="I184" s="85"/>
      <c r="J184" s="85"/>
      <c r="K184" s="85"/>
      <c r="L184" s="85"/>
      <c r="M184" s="86"/>
      <c r="N184" s="86"/>
      <c r="O184" s="86"/>
      <c r="P184" s="89"/>
      <c r="Q184" s="89"/>
      <c r="R184" s="89"/>
      <c r="S184" s="90"/>
      <c r="T184" s="90"/>
      <c r="U184" s="90"/>
      <c r="V184" s="115"/>
      <c r="W184" s="115"/>
      <c r="X184" s="115"/>
      <c r="Y184" s="115"/>
      <c r="Z184" s="115"/>
      <c r="AA184" s="115"/>
      <c r="AB184" s="115"/>
      <c r="AC184" s="115"/>
      <c r="AD184" s="115"/>
      <c r="AE184" s="115"/>
      <c r="AF184" s="115"/>
      <c r="AG184" s="115"/>
      <c r="AH184" s="115"/>
      <c r="AI184" s="115"/>
      <c r="AJ184" s="115"/>
      <c r="AK184" s="116"/>
      <c r="AL184" s="24"/>
    </row>
    <row r="185" spans="2:55" ht="16.149999999999999" customHeight="1">
      <c r="B185" s="26"/>
      <c r="C185" s="631"/>
      <c r="D185" s="632"/>
      <c r="E185" s="84"/>
      <c r="F185" s="84"/>
      <c r="G185" s="85"/>
      <c r="H185" s="85"/>
      <c r="I185" s="85"/>
      <c r="J185" s="85"/>
      <c r="K185" s="85"/>
      <c r="L185" s="85"/>
      <c r="M185" s="86"/>
      <c r="N185" s="86"/>
      <c r="O185" s="86"/>
      <c r="P185" s="89"/>
      <c r="Q185" s="89"/>
      <c r="R185" s="89"/>
      <c r="S185" s="90"/>
      <c r="T185" s="90"/>
      <c r="U185" s="90"/>
      <c r="V185" s="115"/>
      <c r="W185" s="115"/>
      <c r="X185" s="115"/>
      <c r="Y185" s="115"/>
      <c r="Z185" s="115"/>
      <c r="AA185" s="115"/>
      <c r="AB185" s="115"/>
      <c r="AC185" s="115"/>
      <c r="AD185" s="115"/>
      <c r="AE185" s="115"/>
      <c r="AF185" s="115"/>
      <c r="AG185" s="115"/>
      <c r="AH185" s="115"/>
      <c r="AI185" s="115"/>
      <c r="AJ185" s="115"/>
      <c r="AK185" s="116"/>
      <c r="AL185" s="24"/>
    </row>
    <row r="186" spans="2:55" ht="16.149999999999999" customHeight="1">
      <c r="B186" s="26"/>
      <c r="C186" s="631"/>
      <c r="D186" s="632"/>
      <c r="E186" s="84"/>
      <c r="F186" s="84"/>
      <c r="G186" s="85"/>
      <c r="H186" s="85"/>
      <c r="I186" s="85"/>
      <c r="J186" s="85"/>
      <c r="K186" s="85"/>
      <c r="L186" s="85"/>
      <c r="M186" s="86"/>
      <c r="N186" s="86"/>
      <c r="O186" s="86"/>
      <c r="P186" s="89"/>
      <c r="Q186" s="89"/>
      <c r="R186" s="89"/>
      <c r="S186" s="90"/>
      <c r="T186" s="90"/>
      <c r="U186" s="90"/>
      <c r="V186" s="115"/>
      <c r="W186" s="115"/>
      <c r="X186" s="115"/>
      <c r="Y186" s="115"/>
      <c r="Z186" s="115"/>
      <c r="AA186" s="115"/>
      <c r="AB186" s="115"/>
      <c r="AC186" s="115"/>
      <c r="AD186" s="115"/>
      <c r="AE186" s="115"/>
      <c r="AF186" s="115"/>
      <c r="AG186" s="115"/>
      <c r="AH186" s="115"/>
      <c r="AI186" s="115"/>
      <c r="AJ186" s="115"/>
      <c r="AK186" s="116"/>
      <c r="AL186" s="24"/>
    </row>
    <row r="187" spans="2:55" ht="16.149999999999999" customHeight="1">
      <c r="B187" s="26"/>
      <c r="C187" s="631"/>
      <c r="D187" s="632"/>
      <c r="E187" s="84"/>
      <c r="F187" s="84"/>
      <c r="G187" s="85"/>
      <c r="H187" s="85"/>
      <c r="I187" s="85"/>
      <c r="J187" s="85"/>
      <c r="K187" s="85"/>
      <c r="L187" s="85"/>
      <c r="M187" s="86"/>
      <c r="N187" s="86"/>
      <c r="O187" s="86"/>
      <c r="P187" s="89"/>
      <c r="Q187" s="89"/>
      <c r="R187" s="89"/>
      <c r="S187" s="90"/>
      <c r="T187" s="90"/>
      <c r="U187" s="90"/>
      <c r="V187" s="115"/>
      <c r="W187" s="115"/>
      <c r="X187" s="115"/>
      <c r="Y187" s="115"/>
      <c r="Z187" s="115"/>
      <c r="AA187" s="115"/>
      <c r="AB187" s="115"/>
      <c r="AC187" s="115"/>
      <c r="AD187" s="115"/>
      <c r="AE187" s="115"/>
      <c r="AF187" s="115"/>
      <c r="AG187" s="115"/>
      <c r="AH187" s="115"/>
      <c r="AI187" s="115"/>
      <c r="AJ187" s="115"/>
      <c r="AK187" s="116"/>
      <c r="AL187" s="24"/>
    </row>
    <row r="188" spans="2:55" ht="16.149999999999999" customHeight="1">
      <c r="B188" s="26"/>
      <c r="C188" s="631"/>
      <c r="D188" s="632"/>
      <c r="E188" s="84"/>
      <c r="F188" s="84"/>
      <c r="G188" s="85"/>
      <c r="H188" s="85"/>
      <c r="I188" s="85"/>
      <c r="J188" s="85"/>
      <c r="K188" s="85"/>
      <c r="L188" s="85"/>
      <c r="M188" s="86"/>
      <c r="N188" s="86"/>
      <c r="O188" s="86"/>
      <c r="P188" s="89"/>
      <c r="Q188" s="89"/>
      <c r="R188" s="89"/>
      <c r="S188" s="90"/>
      <c r="T188" s="90"/>
      <c r="U188" s="90"/>
      <c r="V188" s="115"/>
      <c r="W188" s="115"/>
      <c r="X188" s="115"/>
      <c r="Y188" s="115"/>
      <c r="Z188" s="115"/>
      <c r="AA188" s="115"/>
      <c r="AB188" s="115"/>
      <c r="AC188" s="115"/>
      <c r="AD188" s="115"/>
      <c r="AE188" s="115"/>
      <c r="AF188" s="115"/>
      <c r="AG188" s="115"/>
      <c r="AH188" s="115"/>
      <c r="AI188" s="115"/>
      <c r="AJ188" s="115"/>
      <c r="AK188" s="116"/>
      <c r="AL188" s="24"/>
    </row>
    <row r="189" spans="2:55" ht="16.149999999999999" customHeight="1">
      <c r="B189" s="26"/>
      <c r="C189" s="631"/>
      <c r="D189" s="632"/>
      <c r="E189" s="84"/>
      <c r="F189" s="84"/>
      <c r="G189" s="85"/>
      <c r="H189" s="85"/>
      <c r="I189" s="85"/>
      <c r="J189" s="85"/>
      <c r="K189" s="85"/>
      <c r="L189" s="85"/>
      <c r="M189" s="86"/>
      <c r="N189" s="86"/>
      <c r="O189" s="86"/>
      <c r="P189" s="89"/>
      <c r="Q189" s="89"/>
      <c r="R189" s="89"/>
      <c r="S189" s="90"/>
      <c r="T189" s="90"/>
      <c r="U189" s="90"/>
      <c r="V189" s="115"/>
      <c r="W189" s="115"/>
      <c r="X189" s="115"/>
      <c r="Y189" s="115"/>
      <c r="Z189" s="115"/>
      <c r="AA189" s="115"/>
      <c r="AB189" s="115"/>
      <c r="AC189" s="115"/>
      <c r="AD189" s="115"/>
      <c r="AE189" s="115"/>
      <c r="AF189" s="115"/>
      <c r="AG189" s="115"/>
      <c r="AH189" s="115"/>
      <c r="AI189" s="115"/>
      <c r="AJ189" s="115"/>
      <c r="AK189" s="116"/>
      <c r="AL189" s="24"/>
    </row>
    <row r="190" spans="2:55" ht="16.149999999999999" customHeight="1" thickBot="1">
      <c r="B190" s="26"/>
      <c r="C190" s="633"/>
      <c r="D190" s="634"/>
      <c r="E190" s="84"/>
      <c r="F190" s="84"/>
      <c r="G190" s="85"/>
      <c r="H190" s="85"/>
      <c r="I190" s="85"/>
      <c r="J190" s="85"/>
      <c r="K190" s="85"/>
      <c r="L190" s="85"/>
      <c r="M190" s="86"/>
      <c r="N190" s="86"/>
      <c r="O190" s="86"/>
      <c r="P190" s="89"/>
      <c r="Q190" s="89"/>
      <c r="R190" s="89"/>
      <c r="S190" s="90"/>
      <c r="T190" s="90"/>
      <c r="U190" s="90"/>
      <c r="V190" s="115"/>
      <c r="W190" s="115"/>
      <c r="X190" s="115"/>
      <c r="Y190" s="115"/>
      <c r="Z190" s="115"/>
      <c r="AA190" s="115"/>
      <c r="AB190" s="115"/>
      <c r="AC190" s="115"/>
      <c r="AD190" s="115"/>
      <c r="AE190" s="115"/>
      <c r="AF190" s="115"/>
      <c r="AG190" s="115"/>
      <c r="AH190" s="115"/>
      <c r="AI190" s="115"/>
      <c r="AJ190" s="115"/>
      <c r="AK190" s="116"/>
      <c r="AL190" s="24"/>
    </row>
    <row r="191" spans="2:55" s="7" customFormat="1" ht="20.100000000000001" customHeight="1" thickTop="1">
      <c r="B191" s="26"/>
      <c r="C191" s="174" t="s">
        <v>629</v>
      </c>
      <c r="D191" s="175"/>
      <c r="E191" s="175"/>
      <c r="F191" s="175"/>
      <c r="G191" s="175"/>
      <c r="H191" s="175"/>
      <c r="I191" s="175"/>
      <c r="J191" s="98"/>
      <c r="K191" s="98"/>
      <c r="L191" s="98"/>
      <c r="M191" s="98"/>
      <c r="N191" s="98"/>
      <c r="O191" s="99"/>
      <c r="P191" s="99"/>
      <c r="Q191" s="99"/>
      <c r="R191" s="99"/>
      <c r="S191" s="99"/>
      <c r="T191" s="99"/>
      <c r="U191" s="99"/>
      <c r="V191" s="99"/>
      <c r="W191" s="99"/>
      <c r="X191" s="99"/>
      <c r="Y191" s="99"/>
      <c r="Z191" s="99"/>
      <c r="AA191" s="99"/>
      <c r="AB191" s="99"/>
      <c r="AC191" s="99"/>
      <c r="AD191" s="99"/>
      <c r="AE191" s="99"/>
      <c r="AF191" s="99"/>
      <c r="AG191" s="99"/>
      <c r="AH191" s="99"/>
      <c r="AI191" s="99"/>
      <c r="AJ191" s="99"/>
      <c r="AK191" s="100"/>
      <c r="AL191" s="94"/>
      <c r="AM191" s="6"/>
      <c r="AN191" s="16"/>
      <c r="AO191" s="16"/>
      <c r="AP191" s="16"/>
      <c r="AQ191" s="17"/>
      <c r="AR191" s="17"/>
      <c r="AS191" s="17"/>
      <c r="AT191" s="17"/>
      <c r="AU191" s="17"/>
      <c r="AV191" s="17"/>
      <c r="AW191" s="17"/>
      <c r="AX191" s="17"/>
      <c r="AY191" s="17"/>
      <c r="AZ191" s="17"/>
      <c r="BA191" s="17"/>
      <c r="BB191" s="17"/>
      <c r="BC191" s="17"/>
    </row>
    <row r="192" spans="2:55" ht="16.149999999999999" customHeight="1">
      <c r="B192" s="26"/>
      <c r="C192" s="140"/>
      <c r="D192" s="119"/>
      <c r="E192" s="119"/>
      <c r="F192" s="119"/>
      <c r="G192" s="119"/>
      <c r="H192" s="119"/>
      <c r="I192" s="119"/>
      <c r="J192" s="119"/>
      <c r="K192" s="119"/>
      <c r="L192" s="119"/>
      <c r="M192" s="119"/>
      <c r="N192" s="119"/>
      <c r="O192" s="119"/>
      <c r="P192" s="119"/>
      <c r="Q192" s="119"/>
      <c r="R192" s="119"/>
      <c r="S192" s="119"/>
      <c r="T192" s="119"/>
      <c r="U192" s="119"/>
      <c r="V192" s="119"/>
      <c r="W192" s="119"/>
      <c r="X192" s="119"/>
      <c r="Y192" s="119"/>
      <c r="Z192" s="119"/>
      <c r="AA192" s="119"/>
      <c r="AB192" s="119"/>
      <c r="AC192" s="119"/>
      <c r="AD192" s="119"/>
      <c r="AE192" s="119"/>
      <c r="AF192" s="119"/>
      <c r="AG192" s="119"/>
      <c r="AH192" s="119"/>
      <c r="AK192" s="120"/>
      <c r="AL192" s="94"/>
      <c r="AM192" s="107"/>
      <c r="AN192" s="107"/>
      <c r="AO192" s="107"/>
      <c r="AP192" s="107"/>
      <c r="AQ192" s="107"/>
      <c r="AR192" s="107"/>
      <c r="AS192" s="107"/>
      <c r="AT192" s="107"/>
    </row>
    <row r="193" spans="2:46" ht="16.149999999999999" customHeight="1">
      <c r="B193" s="26"/>
      <c r="C193" s="140"/>
      <c r="D193" s="119"/>
      <c r="E193" s="119"/>
      <c r="F193" s="119"/>
      <c r="G193" s="119"/>
      <c r="H193" s="119"/>
      <c r="I193" s="119"/>
      <c r="J193" s="119"/>
      <c r="K193" s="119"/>
      <c r="L193" s="119"/>
      <c r="M193" s="119"/>
      <c r="N193" s="119"/>
      <c r="O193" s="119"/>
      <c r="P193" s="119"/>
      <c r="Q193" s="119"/>
      <c r="R193" s="119"/>
      <c r="S193" s="119"/>
      <c r="T193" s="119"/>
      <c r="U193" s="119"/>
      <c r="V193" s="119"/>
      <c r="W193" s="119"/>
      <c r="X193" s="119"/>
      <c r="Y193" s="119"/>
      <c r="Z193" s="119"/>
      <c r="AA193" s="119"/>
      <c r="AB193" s="119"/>
      <c r="AC193" s="119"/>
      <c r="AD193" s="119"/>
      <c r="AE193" s="119"/>
      <c r="AF193" s="119"/>
      <c r="AG193" s="119"/>
      <c r="AH193" s="119"/>
      <c r="AK193" s="120"/>
      <c r="AL193" s="94"/>
      <c r="AM193" s="107"/>
      <c r="AN193" s="107"/>
      <c r="AO193" s="107"/>
      <c r="AP193" s="107"/>
      <c r="AQ193" s="107"/>
      <c r="AR193" s="107"/>
      <c r="AS193" s="107"/>
      <c r="AT193" s="107"/>
    </row>
    <row r="194" spans="2:46" ht="16.149999999999999" customHeight="1">
      <c r="B194" s="26"/>
      <c r="C194" s="140"/>
      <c r="D194" s="119"/>
      <c r="E194" s="119"/>
      <c r="F194" s="119"/>
      <c r="G194" s="119"/>
      <c r="H194" s="119"/>
      <c r="I194" s="119"/>
      <c r="J194" s="119"/>
      <c r="K194" s="119"/>
      <c r="L194" s="119"/>
      <c r="M194" s="119"/>
      <c r="N194" s="119"/>
      <c r="O194" s="119"/>
      <c r="P194" s="119"/>
      <c r="Q194" s="119"/>
      <c r="R194" s="119"/>
      <c r="S194" s="119"/>
      <c r="T194" s="119"/>
      <c r="U194" s="119"/>
      <c r="V194" s="119"/>
      <c r="W194" s="119"/>
      <c r="X194" s="119"/>
      <c r="Y194" s="119"/>
      <c r="Z194" s="119"/>
      <c r="AA194" s="119"/>
      <c r="AB194" s="119"/>
      <c r="AC194" s="119"/>
      <c r="AD194" s="119"/>
      <c r="AE194" s="119"/>
      <c r="AF194" s="119"/>
      <c r="AG194" s="119"/>
      <c r="AH194" s="119"/>
      <c r="AK194" s="120"/>
      <c r="AL194" s="94"/>
      <c r="AM194" s="107"/>
      <c r="AN194" s="107"/>
      <c r="AO194" s="107"/>
      <c r="AP194" s="107"/>
      <c r="AQ194" s="107"/>
      <c r="AR194" s="107"/>
      <c r="AS194" s="107"/>
      <c r="AT194" s="107"/>
    </row>
    <row r="195" spans="2:46" ht="16.149999999999999" customHeight="1">
      <c r="B195" s="26"/>
      <c r="C195" s="140"/>
      <c r="D195" s="119"/>
      <c r="E195" s="119"/>
      <c r="F195" s="119"/>
      <c r="G195" s="119"/>
      <c r="H195" s="119"/>
      <c r="I195" s="119"/>
      <c r="J195" s="119"/>
      <c r="K195" s="119"/>
      <c r="L195" s="119"/>
      <c r="M195" s="119"/>
      <c r="N195" s="119"/>
      <c r="O195" s="119"/>
      <c r="P195" s="119"/>
      <c r="Q195" s="119"/>
      <c r="R195" s="119"/>
      <c r="S195" s="119"/>
      <c r="T195" s="119"/>
      <c r="U195" s="119"/>
      <c r="V195" s="119"/>
      <c r="W195" s="119"/>
      <c r="X195" s="119"/>
      <c r="Y195" s="119"/>
      <c r="Z195" s="119"/>
      <c r="AA195" s="119"/>
      <c r="AB195" s="119"/>
      <c r="AC195" s="119"/>
      <c r="AD195" s="119"/>
      <c r="AE195" s="119"/>
      <c r="AF195" s="119"/>
      <c r="AG195" s="119"/>
      <c r="AH195" s="119"/>
      <c r="AK195" s="120"/>
      <c r="AL195" s="94"/>
      <c r="AM195" s="107"/>
      <c r="AN195" s="107"/>
      <c r="AO195" s="107"/>
      <c r="AP195" s="107"/>
      <c r="AQ195" s="107"/>
      <c r="AR195" s="107"/>
      <c r="AS195" s="107"/>
      <c r="AT195" s="107"/>
    </row>
    <row r="196" spans="2:46" ht="16.149999999999999" customHeight="1">
      <c r="B196" s="26"/>
      <c r="C196" s="140"/>
      <c r="D196" s="119"/>
      <c r="E196" s="119"/>
      <c r="F196" s="119"/>
      <c r="G196" s="119"/>
      <c r="H196" s="119"/>
      <c r="I196" s="119"/>
      <c r="J196" s="119"/>
      <c r="K196" s="119"/>
      <c r="L196" s="119"/>
      <c r="M196" s="119"/>
      <c r="N196" s="119"/>
      <c r="O196" s="119"/>
      <c r="P196" s="119"/>
      <c r="Q196" s="119"/>
      <c r="R196" s="119"/>
      <c r="S196" s="119"/>
      <c r="T196" s="119"/>
      <c r="U196" s="119"/>
      <c r="V196" s="119"/>
      <c r="W196" s="119"/>
      <c r="X196" s="119"/>
      <c r="Y196" s="119"/>
      <c r="Z196" s="119"/>
      <c r="AA196" s="119"/>
      <c r="AB196" s="119"/>
      <c r="AC196" s="119"/>
      <c r="AD196" s="119"/>
      <c r="AE196" s="119"/>
      <c r="AF196" s="119"/>
      <c r="AG196" s="119"/>
      <c r="AH196" s="119"/>
      <c r="AK196" s="120"/>
      <c r="AL196" s="94"/>
      <c r="AM196" s="107"/>
      <c r="AN196" s="2"/>
    </row>
    <row r="197" spans="2:46" ht="16.149999999999999" customHeight="1">
      <c r="B197" s="26"/>
      <c r="C197" s="140"/>
      <c r="D197" s="119"/>
      <c r="E197" s="119"/>
      <c r="F197" s="119"/>
      <c r="G197" s="119"/>
      <c r="H197" s="119"/>
      <c r="I197" s="119"/>
      <c r="J197" s="119"/>
      <c r="K197" s="119"/>
      <c r="L197" s="119"/>
      <c r="M197" s="119"/>
      <c r="N197" s="119"/>
      <c r="O197" s="119"/>
      <c r="P197" s="119"/>
      <c r="Q197" s="119"/>
      <c r="R197" s="119"/>
      <c r="S197" s="119"/>
      <c r="T197" s="119"/>
      <c r="U197" s="119"/>
      <c r="V197" s="119"/>
      <c r="W197" s="119"/>
      <c r="X197" s="119"/>
      <c r="Y197" s="119"/>
      <c r="Z197" s="119"/>
      <c r="AA197" s="119"/>
      <c r="AB197" s="119"/>
      <c r="AC197" s="119"/>
      <c r="AD197" s="119"/>
      <c r="AE197" s="119"/>
      <c r="AF197" s="119"/>
      <c r="AG197" s="119"/>
      <c r="AH197" s="119"/>
      <c r="AK197" s="120"/>
      <c r="AL197" s="94"/>
      <c r="AM197" s="107"/>
      <c r="AN197" s="2"/>
    </row>
    <row r="198" spans="2:46" ht="16.149999999999999" customHeight="1" thickBot="1">
      <c r="B198" s="26"/>
      <c r="C198" s="140"/>
      <c r="D198" s="119"/>
      <c r="E198" s="119"/>
      <c r="F198" s="119"/>
      <c r="G198" s="119"/>
      <c r="H198" s="119"/>
      <c r="I198" s="119"/>
      <c r="J198" s="119"/>
      <c r="K198" s="119"/>
      <c r="L198" s="119"/>
      <c r="M198" s="119"/>
      <c r="N198" s="119"/>
      <c r="O198" s="119"/>
      <c r="P198" s="119"/>
      <c r="Q198" s="119"/>
      <c r="R198" s="119"/>
      <c r="S198" s="119"/>
      <c r="T198" s="119"/>
      <c r="U198" s="119"/>
      <c r="V198" s="119"/>
      <c r="W198" s="119"/>
      <c r="X198" s="119"/>
      <c r="Y198" s="119"/>
      <c r="Z198" s="119"/>
      <c r="AA198" s="119"/>
      <c r="AB198" s="119"/>
      <c r="AC198" s="119"/>
      <c r="AD198" s="119"/>
      <c r="AE198" s="119"/>
      <c r="AF198" s="119"/>
      <c r="AG198" s="119"/>
      <c r="AH198" s="119"/>
      <c r="AK198" s="120"/>
      <c r="AL198" s="94"/>
      <c r="AM198" s="107"/>
      <c r="AN198" s="2"/>
    </row>
    <row r="199" spans="2:46" ht="20.100000000000001" customHeight="1" thickTop="1">
      <c r="B199" s="26"/>
      <c r="C199" s="174" t="s">
        <v>630</v>
      </c>
      <c r="D199" s="175"/>
      <c r="E199" s="175"/>
      <c r="F199" s="175"/>
      <c r="G199" s="175"/>
      <c r="H199" s="175"/>
      <c r="I199" s="175"/>
      <c r="J199" s="98"/>
      <c r="K199" s="98"/>
      <c r="L199" s="98"/>
      <c r="M199" s="98"/>
      <c r="N199" s="98"/>
      <c r="O199" s="99"/>
      <c r="P199" s="99"/>
      <c r="Q199" s="99"/>
      <c r="R199" s="99"/>
      <c r="S199" s="99"/>
      <c r="T199" s="99"/>
      <c r="U199" s="99"/>
      <c r="V199" s="99"/>
      <c r="W199" s="99"/>
      <c r="X199" s="99"/>
      <c r="Y199" s="99"/>
      <c r="Z199" s="99"/>
      <c r="AA199" s="99"/>
      <c r="AB199" s="99"/>
      <c r="AC199" s="99"/>
      <c r="AD199" s="99"/>
      <c r="AE199" s="99"/>
      <c r="AF199" s="99"/>
      <c r="AG199" s="99"/>
      <c r="AH199" s="99"/>
      <c r="AI199" s="99"/>
      <c r="AJ199" s="99"/>
      <c r="AK199" s="100"/>
      <c r="AL199" s="94"/>
      <c r="AM199" s="107"/>
      <c r="AN199" s="2"/>
    </row>
    <row r="200" spans="2:46" ht="16.149999999999999" customHeight="1">
      <c r="B200" s="26"/>
      <c r="C200" s="140"/>
      <c r="D200" s="119"/>
      <c r="E200" s="119"/>
      <c r="F200" s="119"/>
      <c r="G200" s="119"/>
      <c r="H200" s="119"/>
      <c r="I200" s="119"/>
      <c r="J200" s="119"/>
      <c r="K200" s="119"/>
      <c r="L200" s="119"/>
      <c r="M200" s="119"/>
      <c r="N200" s="119"/>
      <c r="O200" s="119"/>
      <c r="P200" s="119"/>
      <c r="Q200" s="119"/>
      <c r="R200" s="119"/>
      <c r="S200" s="119"/>
      <c r="T200" s="119"/>
      <c r="U200" s="119"/>
      <c r="V200" s="119"/>
      <c r="W200" s="119"/>
      <c r="X200" s="119"/>
      <c r="Y200" s="119"/>
      <c r="Z200" s="119"/>
      <c r="AA200" s="119"/>
      <c r="AB200" s="119"/>
      <c r="AC200" s="119"/>
      <c r="AD200" s="119"/>
      <c r="AE200" s="119"/>
      <c r="AF200" s="119"/>
      <c r="AG200" s="119"/>
      <c r="AH200" s="119"/>
      <c r="AK200" s="120"/>
      <c r="AL200" s="94"/>
      <c r="AM200" s="107"/>
      <c r="AN200" s="2"/>
    </row>
    <row r="201" spans="2:46" ht="16.149999999999999" customHeight="1">
      <c r="B201" s="26"/>
      <c r="C201" s="140"/>
      <c r="D201" s="119"/>
      <c r="E201" s="119"/>
      <c r="F201" s="119"/>
      <c r="G201" s="119"/>
      <c r="H201" s="119"/>
      <c r="I201" s="119"/>
      <c r="J201" s="119"/>
      <c r="K201" s="119"/>
      <c r="L201" s="119"/>
      <c r="M201" s="119"/>
      <c r="N201" s="119"/>
      <c r="O201" s="119"/>
      <c r="P201" s="119"/>
      <c r="Q201" s="119"/>
      <c r="R201" s="119"/>
      <c r="S201" s="119"/>
      <c r="T201" s="119"/>
      <c r="U201" s="119"/>
      <c r="V201" s="119"/>
      <c r="W201" s="119"/>
      <c r="X201" s="119"/>
      <c r="Y201" s="119"/>
      <c r="Z201" s="119"/>
      <c r="AA201" s="119"/>
      <c r="AB201" s="119"/>
      <c r="AC201" s="119"/>
      <c r="AD201" s="119"/>
      <c r="AE201" s="119"/>
      <c r="AF201" s="119"/>
      <c r="AG201" s="119"/>
      <c r="AH201" s="119"/>
      <c r="AK201" s="120"/>
      <c r="AL201" s="96"/>
      <c r="AN201" s="2"/>
    </row>
    <row r="202" spans="2:46" ht="16.149999999999999" customHeight="1">
      <c r="B202" s="26"/>
      <c r="C202" s="140"/>
      <c r="D202" s="119"/>
      <c r="E202" s="119"/>
      <c r="F202" s="119"/>
      <c r="G202" s="119"/>
      <c r="H202" s="119"/>
      <c r="I202" s="119"/>
      <c r="J202" s="119"/>
      <c r="K202" s="119"/>
      <c r="L202" s="119"/>
      <c r="M202" s="119"/>
      <c r="N202" s="119"/>
      <c r="O202" s="119"/>
      <c r="P202" s="119"/>
      <c r="Q202" s="119"/>
      <c r="R202" s="119"/>
      <c r="S202" s="119"/>
      <c r="T202" s="119"/>
      <c r="U202" s="119"/>
      <c r="V202" s="119"/>
      <c r="W202" s="119"/>
      <c r="X202" s="119"/>
      <c r="Y202" s="119"/>
      <c r="Z202" s="119"/>
      <c r="AA202" s="119"/>
      <c r="AB202" s="119"/>
      <c r="AC202" s="119"/>
      <c r="AD202" s="119"/>
      <c r="AE202" s="119"/>
      <c r="AF202" s="119"/>
      <c r="AG202" s="119"/>
      <c r="AH202" s="119"/>
      <c r="AK202" s="120"/>
      <c r="AL202" s="96"/>
      <c r="AN202" s="2"/>
    </row>
    <row r="203" spans="2:46" ht="16.149999999999999" customHeight="1">
      <c r="B203" s="26"/>
      <c r="C203" s="140"/>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c r="AA203" s="119"/>
      <c r="AB203" s="119"/>
      <c r="AC203" s="119"/>
      <c r="AD203" s="119"/>
      <c r="AE203" s="119"/>
      <c r="AF203" s="119"/>
      <c r="AG203" s="119"/>
      <c r="AH203" s="119"/>
      <c r="AK203" s="120"/>
      <c r="AL203" s="96"/>
      <c r="AN203" s="2"/>
    </row>
    <row r="204" spans="2:46" ht="16.149999999999999" customHeight="1" thickBot="1">
      <c r="B204" s="26"/>
      <c r="C204" s="140"/>
      <c r="D204" s="119"/>
      <c r="E204" s="119"/>
      <c r="F204" s="119"/>
      <c r="G204" s="119"/>
      <c r="H204" s="119"/>
      <c r="I204" s="119"/>
      <c r="J204" s="119"/>
      <c r="K204" s="119"/>
      <c r="L204" s="119"/>
      <c r="M204" s="119"/>
      <c r="N204" s="119"/>
      <c r="O204" s="119"/>
      <c r="P204" s="119"/>
      <c r="Q204" s="119"/>
      <c r="R204" s="119"/>
      <c r="S204" s="119"/>
      <c r="T204" s="119"/>
      <c r="U204" s="119"/>
      <c r="V204" s="119"/>
      <c r="W204" s="119"/>
      <c r="X204" s="119"/>
      <c r="Y204" s="119"/>
      <c r="Z204" s="119"/>
      <c r="AA204" s="119"/>
      <c r="AB204" s="119"/>
      <c r="AC204" s="119"/>
      <c r="AD204" s="119"/>
      <c r="AE204" s="119"/>
      <c r="AF204" s="119"/>
      <c r="AG204" s="119"/>
      <c r="AH204" s="119"/>
      <c r="AK204" s="120"/>
      <c r="AL204" s="96"/>
      <c r="AN204" s="2"/>
    </row>
    <row r="205" spans="2:46" ht="20.100000000000001" customHeight="1" thickTop="1">
      <c r="B205" s="26"/>
      <c r="C205" s="174" t="s">
        <v>631</v>
      </c>
      <c r="D205" s="175"/>
      <c r="E205" s="175"/>
      <c r="F205" s="175"/>
      <c r="G205" s="175"/>
      <c r="H205" s="175"/>
      <c r="I205" s="175"/>
      <c r="J205" s="98"/>
      <c r="K205" s="98"/>
      <c r="L205" s="98"/>
      <c r="M205" s="98"/>
      <c r="N205" s="98"/>
      <c r="O205" s="99"/>
      <c r="P205" s="99"/>
      <c r="Q205" s="99"/>
      <c r="R205" s="99"/>
      <c r="S205" s="99"/>
      <c r="T205" s="99"/>
      <c r="U205" s="99"/>
      <c r="V205" s="99"/>
      <c r="W205" s="99"/>
      <c r="X205" s="99"/>
      <c r="Y205" s="99"/>
      <c r="Z205" s="99"/>
      <c r="AA205" s="99"/>
      <c r="AB205" s="99"/>
      <c r="AC205" s="99"/>
      <c r="AD205" s="99"/>
      <c r="AE205" s="99"/>
      <c r="AF205" s="99"/>
      <c r="AG205" s="99"/>
      <c r="AH205" s="99"/>
      <c r="AI205" s="99"/>
      <c r="AJ205" s="99"/>
      <c r="AK205" s="100"/>
      <c r="AL205" s="96"/>
      <c r="AN205" s="2"/>
    </row>
    <row r="206" spans="2:46" ht="16.149999999999999" customHeight="1">
      <c r="B206" s="26"/>
      <c r="C206" s="140"/>
      <c r="D206" s="119"/>
      <c r="E206" s="119"/>
      <c r="F206" s="119"/>
      <c r="G206" s="119"/>
      <c r="H206" s="119"/>
      <c r="I206" s="119"/>
      <c r="J206" s="119"/>
      <c r="K206" s="119"/>
      <c r="L206" s="119"/>
      <c r="M206" s="119"/>
      <c r="N206" s="119"/>
      <c r="O206" s="119"/>
      <c r="P206" s="119"/>
      <c r="Q206" s="119"/>
      <c r="R206" s="119"/>
      <c r="S206" s="119"/>
      <c r="T206" s="119"/>
      <c r="U206" s="119"/>
      <c r="V206" s="119"/>
      <c r="W206" s="119"/>
      <c r="X206" s="119"/>
      <c r="Y206" s="119"/>
      <c r="Z206" s="119"/>
      <c r="AA206" s="119"/>
      <c r="AB206" s="119"/>
      <c r="AC206" s="119"/>
      <c r="AD206" s="119"/>
      <c r="AE206" s="119"/>
      <c r="AF206" s="119"/>
      <c r="AG206" s="119"/>
      <c r="AH206" s="119"/>
      <c r="AK206" s="120"/>
      <c r="AL206" s="94"/>
      <c r="AM206" s="107"/>
      <c r="AN206" s="2"/>
    </row>
    <row r="207" spans="2:46" ht="16.149999999999999" customHeight="1">
      <c r="B207" s="26"/>
      <c r="C207" s="140"/>
      <c r="D207" s="119"/>
      <c r="E207" s="119"/>
      <c r="F207" s="119"/>
      <c r="G207" s="119"/>
      <c r="H207" s="119"/>
      <c r="I207" s="119"/>
      <c r="J207" s="119"/>
      <c r="K207" s="119"/>
      <c r="L207" s="119"/>
      <c r="M207" s="119"/>
      <c r="N207" s="119"/>
      <c r="O207" s="119"/>
      <c r="P207" s="119"/>
      <c r="Q207" s="119"/>
      <c r="R207" s="119"/>
      <c r="S207" s="119"/>
      <c r="T207" s="119"/>
      <c r="U207" s="119"/>
      <c r="V207" s="119"/>
      <c r="W207" s="119"/>
      <c r="X207" s="119"/>
      <c r="Y207" s="119"/>
      <c r="Z207" s="119"/>
      <c r="AA207" s="119"/>
      <c r="AB207" s="119"/>
      <c r="AC207" s="119"/>
      <c r="AD207" s="119"/>
      <c r="AE207" s="119"/>
      <c r="AF207" s="119"/>
      <c r="AG207" s="119"/>
      <c r="AH207" s="119"/>
      <c r="AK207" s="120"/>
      <c r="AL207" s="94"/>
      <c r="AM207" s="107"/>
      <c r="AN207" s="2"/>
    </row>
    <row r="208" spans="2:46" ht="16.149999999999999" customHeight="1">
      <c r="B208" s="26"/>
      <c r="C208" s="140"/>
      <c r="D208" s="119"/>
      <c r="E208" s="119"/>
      <c r="F208" s="119"/>
      <c r="G208" s="119"/>
      <c r="H208" s="119"/>
      <c r="I208" s="119"/>
      <c r="J208" s="119"/>
      <c r="K208" s="119"/>
      <c r="L208" s="119"/>
      <c r="M208" s="119"/>
      <c r="N208" s="119"/>
      <c r="O208" s="119"/>
      <c r="P208" s="119"/>
      <c r="Q208" s="119"/>
      <c r="R208" s="119"/>
      <c r="S208" s="119"/>
      <c r="T208" s="119"/>
      <c r="U208" s="119"/>
      <c r="V208" s="119"/>
      <c r="W208" s="119"/>
      <c r="X208" s="119"/>
      <c r="Y208" s="119"/>
      <c r="Z208" s="119"/>
      <c r="AA208" s="119"/>
      <c r="AB208" s="119"/>
      <c r="AC208" s="119"/>
      <c r="AD208" s="119"/>
      <c r="AE208" s="119"/>
      <c r="AF208" s="119"/>
      <c r="AG208" s="119"/>
      <c r="AH208" s="119"/>
      <c r="AK208" s="120"/>
      <c r="AL208" s="94"/>
      <c r="AM208" s="107"/>
      <c r="AN208" s="2"/>
    </row>
    <row r="209" spans="2:40" ht="16.149999999999999" customHeight="1">
      <c r="B209" s="26"/>
      <c r="C209" s="140"/>
      <c r="D209" s="119"/>
      <c r="E209" s="119"/>
      <c r="F209" s="119"/>
      <c r="G209" s="119"/>
      <c r="H209" s="119"/>
      <c r="I209" s="119"/>
      <c r="J209" s="119"/>
      <c r="K209" s="119"/>
      <c r="L209" s="119"/>
      <c r="M209" s="119"/>
      <c r="N209" s="119"/>
      <c r="O209" s="119"/>
      <c r="P209" s="119"/>
      <c r="Q209" s="119"/>
      <c r="R209" s="119"/>
      <c r="S209" s="119"/>
      <c r="T209" s="119"/>
      <c r="U209" s="119"/>
      <c r="V209" s="119"/>
      <c r="W209" s="119"/>
      <c r="X209" s="119"/>
      <c r="Y209" s="119"/>
      <c r="Z209" s="119"/>
      <c r="AA209" s="119"/>
      <c r="AB209" s="119"/>
      <c r="AC209" s="119"/>
      <c r="AD209" s="119"/>
      <c r="AE209" s="119"/>
      <c r="AF209" s="119"/>
      <c r="AG209" s="119"/>
      <c r="AH209" s="119"/>
      <c r="AK209" s="120"/>
      <c r="AL209" s="94"/>
      <c r="AN209" s="2"/>
    </row>
    <row r="210" spans="2:40" ht="16.149999999999999" customHeight="1" thickBot="1">
      <c r="B210" s="26"/>
      <c r="C210" s="141"/>
      <c r="D210" s="142"/>
      <c r="E210" s="142"/>
      <c r="F210" s="142"/>
      <c r="G210" s="142"/>
      <c r="H210" s="142"/>
      <c r="I210" s="142"/>
      <c r="J210" s="142"/>
      <c r="K210" s="142"/>
      <c r="L210" s="142"/>
      <c r="M210" s="142"/>
      <c r="N210" s="142"/>
      <c r="O210" s="142"/>
      <c r="P210" s="142"/>
      <c r="Q210" s="142"/>
      <c r="R210" s="142"/>
      <c r="S210" s="142"/>
      <c r="T210" s="142"/>
      <c r="U210" s="142"/>
      <c r="V210" s="142"/>
      <c r="W210" s="142"/>
      <c r="X210" s="142"/>
      <c r="Y210" s="142"/>
      <c r="Z210" s="142"/>
      <c r="AA210" s="142"/>
      <c r="AB210" s="142"/>
      <c r="AC210" s="142"/>
      <c r="AD210" s="142"/>
      <c r="AE210" s="142"/>
      <c r="AF210" s="142"/>
      <c r="AG210" s="142"/>
      <c r="AH210" s="142"/>
      <c r="AI210" s="142"/>
      <c r="AJ210" s="142"/>
      <c r="AK210" s="143"/>
      <c r="AL210" s="94"/>
      <c r="AM210" s="107"/>
      <c r="AN210" s="2"/>
    </row>
    <row r="211" spans="2:40" ht="20.100000000000001" customHeight="1" thickTop="1">
      <c r="B211" s="26"/>
      <c r="C211" s="174" t="s">
        <v>473</v>
      </c>
      <c r="D211" s="175"/>
      <c r="E211" s="175"/>
      <c r="F211" s="175"/>
      <c r="G211" s="175"/>
      <c r="H211" s="175"/>
      <c r="I211" s="175"/>
      <c r="J211" s="98"/>
      <c r="K211" s="98"/>
      <c r="L211" s="98"/>
      <c r="M211" s="98"/>
      <c r="N211" s="98"/>
      <c r="O211" s="99"/>
      <c r="P211" s="99"/>
      <c r="Q211" s="99"/>
      <c r="R211" s="99"/>
      <c r="S211" s="99"/>
      <c r="T211" s="99"/>
      <c r="U211" s="99"/>
      <c r="V211" s="99"/>
      <c r="W211" s="99"/>
      <c r="X211" s="99"/>
      <c r="Y211" s="99"/>
      <c r="Z211" s="99"/>
      <c r="AA211" s="99"/>
      <c r="AB211" s="144"/>
      <c r="AC211" s="145"/>
      <c r="AD211" s="1303" t="s">
        <v>632</v>
      </c>
      <c r="AE211" s="1304"/>
      <c r="AF211" s="1304"/>
      <c r="AG211" s="1304"/>
      <c r="AH211" s="1304"/>
      <c r="AI211" s="1304"/>
      <c r="AJ211" s="1304"/>
      <c r="AK211" s="1305"/>
      <c r="AL211" s="94"/>
      <c r="AM211" s="107"/>
      <c r="AN211" s="2"/>
    </row>
    <row r="212" spans="2:40" ht="16.149999999999999" customHeight="1">
      <c r="B212" s="26"/>
      <c r="C212" s="1317" t="s">
        <v>224</v>
      </c>
      <c r="D212" s="1318"/>
      <c r="E212" s="1319"/>
      <c r="F212" s="1326" t="s">
        <v>192</v>
      </c>
      <c r="G212" s="1327"/>
      <c r="H212" s="1327"/>
      <c r="I212" s="1327"/>
      <c r="J212" s="1327"/>
      <c r="K212" s="1327"/>
      <c r="L212" s="1327"/>
      <c r="M212" s="1327"/>
      <c r="N212" s="1328" t="s">
        <v>225</v>
      </c>
      <c r="O212" s="1174"/>
      <c r="P212" s="1174"/>
      <c r="Q212" s="1329"/>
      <c r="R212" s="1330"/>
      <c r="S212" s="1174"/>
      <c r="T212" s="1174"/>
      <c r="U212" s="1329"/>
      <c r="V212" s="1330"/>
      <c r="W212" s="1174"/>
      <c r="X212" s="1174"/>
      <c r="Y212" s="1174"/>
      <c r="Z212" s="1330"/>
      <c r="AA212" s="1174"/>
      <c r="AB212" s="1174"/>
      <c r="AC212" s="1331"/>
      <c r="AD212" s="1306" t="s">
        <v>198</v>
      </c>
      <c r="AE212" s="1306"/>
      <c r="AF212" s="1306"/>
      <c r="AG212" s="1306"/>
      <c r="AH212" s="1306"/>
      <c r="AI212" s="1306"/>
      <c r="AJ212" s="1306"/>
      <c r="AK212" s="1307"/>
      <c r="AL212" s="94"/>
      <c r="AM212" s="107"/>
      <c r="AN212" s="2"/>
    </row>
    <row r="213" spans="2:40" ht="16.149999999999999" customHeight="1">
      <c r="B213" s="26"/>
      <c r="C213" s="1320"/>
      <c r="D213" s="1321"/>
      <c r="E213" s="1322"/>
      <c r="F213" s="1308" t="s">
        <v>226</v>
      </c>
      <c r="G213" s="1309"/>
      <c r="H213" s="1309"/>
      <c r="I213" s="1309"/>
      <c r="J213" s="1309"/>
      <c r="K213" s="1309"/>
      <c r="L213" s="1309"/>
      <c r="M213" s="1309"/>
      <c r="N213" s="1310">
        <v>235</v>
      </c>
      <c r="O213" s="1311"/>
      <c r="P213" s="1311"/>
      <c r="Q213" s="1312"/>
      <c r="R213" s="1313"/>
      <c r="S213" s="1311"/>
      <c r="T213" s="1311"/>
      <c r="U213" s="1312"/>
      <c r="V213" s="1313"/>
      <c r="W213" s="1311"/>
      <c r="X213" s="1311"/>
      <c r="Y213" s="1311"/>
      <c r="Z213" s="1313"/>
      <c r="AA213" s="1311"/>
      <c r="AB213" s="1311"/>
      <c r="AC213" s="1314"/>
      <c r="AD213" s="1315" t="s">
        <v>227</v>
      </c>
      <c r="AE213" s="1315"/>
      <c r="AF213" s="1315"/>
      <c r="AG213" s="1315"/>
      <c r="AH213" s="1315"/>
      <c r="AI213" s="1315"/>
      <c r="AJ213" s="1315"/>
      <c r="AK213" s="1316"/>
      <c r="AL213" s="94"/>
      <c r="AM213" s="107"/>
      <c r="AN213" s="2"/>
    </row>
    <row r="214" spans="2:40" ht="16.149999999999999" customHeight="1">
      <c r="B214" s="26"/>
      <c r="C214" s="1320"/>
      <c r="D214" s="1321"/>
      <c r="E214" s="1322"/>
      <c r="F214" s="1332" t="s">
        <v>228</v>
      </c>
      <c r="G214" s="1333"/>
      <c r="H214" s="1333"/>
      <c r="I214" s="1333"/>
      <c r="J214" s="1333"/>
      <c r="K214" s="1333"/>
      <c r="L214" s="1333"/>
      <c r="M214" s="1333"/>
      <c r="N214" s="1334">
        <v>235</v>
      </c>
      <c r="O214" s="1335"/>
      <c r="P214" s="1335"/>
      <c r="Q214" s="1336"/>
      <c r="R214" s="1337"/>
      <c r="S214" s="1338"/>
      <c r="T214" s="1338"/>
      <c r="U214" s="1339"/>
      <c r="V214" s="1337"/>
      <c r="W214" s="1338"/>
      <c r="X214" s="1338"/>
      <c r="Y214" s="1338"/>
      <c r="Z214" s="1337"/>
      <c r="AA214" s="1338"/>
      <c r="AB214" s="1338"/>
      <c r="AC214" s="1352"/>
      <c r="AD214" s="1353" t="s">
        <v>227</v>
      </c>
      <c r="AE214" s="1353"/>
      <c r="AF214" s="1353"/>
      <c r="AG214" s="1353"/>
      <c r="AH214" s="1353"/>
      <c r="AI214" s="1353"/>
      <c r="AJ214" s="1353"/>
      <c r="AK214" s="1354"/>
      <c r="AL214" s="94"/>
      <c r="AM214" s="107"/>
      <c r="AN214" s="2"/>
    </row>
    <row r="215" spans="2:40" ht="16.149999999999999" customHeight="1">
      <c r="B215" s="26"/>
      <c r="C215" s="1320"/>
      <c r="D215" s="1321"/>
      <c r="E215" s="1322"/>
      <c r="F215" s="1355" t="s">
        <v>229</v>
      </c>
      <c r="G215" s="1356"/>
      <c r="H215" s="1356"/>
      <c r="I215" s="1356"/>
      <c r="J215" s="1356"/>
      <c r="K215" s="1356"/>
      <c r="L215" s="1356"/>
      <c r="M215" s="1356"/>
      <c r="N215" s="1357">
        <v>294</v>
      </c>
      <c r="O215" s="1358"/>
      <c r="P215" s="1358"/>
      <c r="Q215" s="1359"/>
      <c r="R215" s="1360"/>
      <c r="S215" s="1358"/>
      <c r="T215" s="1358"/>
      <c r="U215" s="1359"/>
      <c r="V215" s="1360"/>
      <c r="W215" s="1358"/>
      <c r="X215" s="1358"/>
      <c r="Y215" s="1358"/>
      <c r="Z215" s="1360"/>
      <c r="AA215" s="1358"/>
      <c r="AB215" s="1358"/>
      <c r="AC215" s="1361"/>
      <c r="AD215" s="1362" t="s">
        <v>633</v>
      </c>
      <c r="AE215" s="1363"/>
      <c r="AF215" s="1363"/>
      <c r="AG215" s="1363"/>
      <c r="AH215" s="1363"/>
      <c r="AI215" s="1363"/>
      <c r="AJ215" s="1363"/>
      <c r="AK215" s="1364"/>
      <c r="AL215" s="94"/>
      <c r="AM215" s="107"/>
      <c r="AN215" s="2"/>
    </row>
    <row r="216" spans="2:40" ht="16.149999999999999" customHeight="1">
      <c r="B216" s="26"/>
      <c r="C216" s="1323"/>
      <c r="D216" s="1324"/>
      <c r="E216" s="1325"/>
      <c r="F216" s="1340" t="s">
        <v>230</v>
      </c>
      <c r="G216" s="1341"/>
      <c r="H216" s="1341"/>
      <c r="I216" s="1341"/>
      <c r="J216" s="1341"/>
      <c r="K216" s="1341"/>
      <c r="L216" s="1341"/>
      <c r="M216" s="1341"/>
      <c r="N216" s="1342">
        <v>294</v>
      </c>
      <c r="O216" s="1343"/>
      <c r="P216" s="1343"/>
      <c r="Q216" s="1344"/>
      <c r="R216" s="1345"/>
      <c r="S216" s="1346"/>
      <c r="T216" s="1346"/>
      <c r="U216" s="1347"/>
      <c r="V216" s="1345"/>
      <c r="W216" s="1346"/>
      <c r="X216" s="1346"/>
      <c r="Y216" s="1346"/>
      <c r="Z216" s="1345"/>
      <c r="AA216" s="1346"/>
      <c r="AB216" s="1346"/>
      <c r="AC216" s="1348"/>
      <c r="AD216" s="1349" t="s">
        <v>633</v>
      </c>
      <c r="AE216" s="1350"/>
      <c r="AF216" s="1350"/>
      <c r="AG216" s="1350"/>
      <c r="AH216" s="1350"/>
      <c r="AI216" s="1350"/>
      <c r="AJ216" s="1350"/>
      <c r="AK216" s="1351"/>
      <c r="AL216" s="94"/>
      <c r="AM216" s="107"/>
      <c r="AN216" s="2"/>
    </row>
    <row r="217" spans="2:40" ht="16.149999999999999" customHeight="1">
      <c r="B217" s="26"/>
      <c r="C217" s="1317" t="s">
        <v>231</v>
      </c>
      <c r="D217" s="1318"/>
      <c r="E217" s="1319"/>
      <c r="F217" s="1326" t="s">
        <v>192</v>
      </c>
      <c r="G217" s="1327"/>
      <c r="H217" s="1327"/>
      <c r="I217" s="1327"/>
      <c r="J217" s="1327"/>
      <c r="K217" s="1327"/>
      <c r="L217" s="1327"/>
      <c r="M217" s="1327"/>
      <c r="N217" s="1328" t="s">
        <v>225</v>
      </c>
      <c r="O217" s="1174"/>
      <c r="P217" s="1174"/>
      <c r="Q217" s="1329"/>
      <c r="R217" s="1330"/>
      <c r="S217" s="1174"/>
      <c r="T217" s="1174"/>
      <c r="U217" s="1329"/>
      <c r="V217" s="1330"/>
      <c r="W217" s="1174"/>
      <c r="X217" s="1174"/>
      <c r="Y217" s="1174"/>
      <c r="Z217" s="1330"/>
      <c r="AA217" s="1174"/>
      <c r="AB217" s="1174"/>
      <c r="AC217" s="1331"/>
      <c r="AD217" s="1174" t="s">
        <v>198</v>
      </c>
      <c r="AE217" s="1174"/>
      <c r="AF217" s="1174"/>
      <c r="AG217" s="1174"/>
      <c r="AH217" s="1174"/>
      <c r="AI217" s="1174"/>
      <c r="AJ217" s="1174"/>
      <c r="AK217" s="1175"/>
      <c r="AL217" s="94"/>
      <c r="AM217" s="107"/>
      <c r="AN217" s="2"/>
    </row>
    <row r="218" spans="2:40" ht="16.149999999999999" customHeight="1">
      <c r="B218" s="26"/>
      <c r="C218" s="1320"/>
      <c r="D218" s="1321"/>
      <c r="E218" s="1322"/>
      <c r="F218" s="1365" t="s">
        <v>199</v>
      </c>
      <c r="G218" s="1366"/>
      <c r="H218" s="1366"/>
      <c r="I218" s="1366"/>
      <c r="J218" s="1366"/>
      <c r="K218" s="1366"/>
      <c r="L218" s="1366"/>
      <c r="M218" s="1366"/>
      <c r="N218" s="1367">
        <v>235</v>
      </c>
      <c r="O218" s="1368"/>
      <c r="P218" s="1368"/>
      <c r="Q218" s="1369"/>
      <c r="R218" s="1330"/>
      <c r="S218" s="1174"/>
      <c r="T218" s="1174"/>
      <c r="U218" s="1329"/>
      <c r="V218" s="1330"/>
      <c r="W218" s="1174"/>
      <c r="X218" s="1174"/>
      <c r="Y218" s="1174"/>
      <c r="Z218" s="1330"/>
      <c r="AA218" s="1174"/>
      <c r="AB218" s="1174"/>
      <c r="AC218" s="1331"/>
      <c r="AD218" s="1174" t="s">
        <v>232</v>
      </c>
      <c r="AE218" s="1174"/>
      <c r="AF218" s="1174"/>
      <c r="AG218" s="1174"/>
      <c r="AH218" s="1174"/>
      <c r="AI218" s="1174"/>
      <c r="AJ218" s="1174"/>
      <c r="AK218" s="1175"/>
      <c r="AL218" s="94"/>
      <c r="AM218" s="107"/>
      <c r="AN218" s="2"/>
    </row>
    <row r="219" spans="2:40" ht="16.149999999999999" customHeight="1">
      <c r="B219" s="26"/>
      <c r="C219" s="1320"/>
      <c r="D219" s="1321"/>
      <c r="E219" s="1322"/>
      <c r="F219" s="1326" t="s">
        <v>233</v>
      </c>
      <c r="G219" s="1327"/>
      <c r="H219" s="1327"/>
      <c r="I219" s="1327"/>
      <c r="J219" s="1327"/>
      <c r="K219" s="1327"/>
      <c r="L219" s="1327"/>
      <c r="M219" s="1327"/>
      <c r="N219" s="1370">
        <v>235</v>
      </c>
      <c r="O219" s="1371"/>
      <c r="P219" s="1371"/>
      <c r="Q219" s="1372"/>
      <c r="R219" s="1337"/>
      <c r="S219" s="1338"/>
      <c r="T219" s="1338"/>
      <c r="U219" s="1339"/>
      <c r="V219" s="1337"/>
      <c r="W219" s="1338"/>
      <c r="X219" s="1338"/>
      <c r="Y219" s="1338"/>
      <c r="Z219" s="1337"/>
      <c r="AA219" s="1338"/>
      <c r="AB219" s="1338"/>
      <c r="AC219" s="1352"/>
      <c r="AD219" s="943"/>
      <c r="AE219" s="863"/>
      <c r="AF219" s="863"/>
      <c r="AG219" s="863"/>
      <c r="AH219" s="863"/>
      <c r="AI219" s="863"/>
      <c r="AJ219" s="863"/>
      <c r="AK219" s="1374"/>
      <c r="AL219" s="94"/>
      <c r="AM219" s="107"/>
      <c r="AN219" s="2"/>
    </row>
    <row r="220" spans="2:40" ht="16.149999999999999" customHeight="1">
      <c r="B220" s="26"/>
      <c r="C220" s="1320"/>
      <c r="D220" s="1321"/>
      <c r="E220" s="1322"/>
      <c r="F220" s="1326" t="s">
        <v>234</v>
      </c>
      <c r="G220" s="1327"/>
      <c r="H220" s="1327"/>
      <c r="I220" s="1327"/>
      <c r="J220" s="1327"/>
      <c r="K220" s="1327"/>
      <c r="L220" s="1327"/>
      <c r="M220" s="1327"/>
      <c r="N220" s="1370"/>
      <c r="O220" s="1371"/>
      <c r="P220" s="1371"/>
      <c r="Q220" s="1372"/>
      <c r="R220" s="1375"/>
      <c r="S220" s="1371"/>
      <c r="T220" s="1371"/>
      <c r="U220" s="1372"/>
      <c r="V220" s="1375"/>
      <c r="W220" s="1371"/>
      <c r="X220" s="1371"/>
      <c r="Y220" s="1371"/>
      <c r="Z220" s="1375"/>
      <c r="AA220" s="1371"/>
      <c r="AB220" s="1371"/>
      <c r="AC220" s="1376"/>
      <c r="AD220" s="944"/>
      <c r="AE220" s="944"/>
      <c r="AF220" s="944"/>
      <c r="AG220" s="944"/>
      <c r="AH220" s="944"/>
      <c r="AI220" s="944"/>
      <c r="AJ220" s="944"/>
      <c r="AK220" s="1373"/>
      <c r="AL220" s="24"/>
    </row>
    <row r="221" spans="2:40" ht="16.149999999999999" customHeight="1">
      <c r="B221" s="26"/>
      <c r="C221" s="1323"/>
      <c r="D221" s="1324"/>
      <c r="E221" s="1325"/>
      <c r="F221" s="1365" t="s">
        <v>235</v>
      </c>
      <c r="G221" s="1366"/>
      <c r="H221" s="1366"/>
      <c r="I221" s="1366"/>
      <c r="J221" s="1366"/>
      <c r="K221" s="1366"/>
      <c r="L221" s="1366"/>
      <c r="M221" s="1366"/>
      <c r="N221" s="1370"/>
      <c r="O221" s="1371"/>
      <c r="P221" s="1371"/>
      <c r="Q221" s="1372"/>
      <c r="R221" s="1345"/>
      <c r="S221" s="1346"/>
      <c r="T221" s="1346"/>
      <c r="U221" s="1347"/>
      <c r="V221" s="1345"/>
      <c r="W221" s="1346"/>
      <c r="X221" s="1346"/>
      <c r="Y221" s="1346"/>
      <c r="Z221" s="1345"/>
      <c r="AA221" s="1346"/>
      <c r="AB221" s="1346"/>
      <c r="AC221" s="1348"/>
      <c r="AD221" s="944"/>
      <c r="AE221" s="944"/>
      <c r="AF221" s="944"/>
      <c r="AG221" s="944"/>
      <c r="AH221" s="944"/>
      <c r="AI221" s="944"/>
      <c r="AJ221" s="944"/>
      <c r="AK221" s="1373"/>
      <c r="AL221" s="24"/>
    </row>
    <row r="222" spans="2:40" ht="16.149999999999999" customHeight="1">
      <c r="B222" s="26"/>
      <c r="C222" s="1377" t="s">
        <v>634</v>
      </c>
      <c r="D222" s="1378"/>
      <c r="E222" s="1379"/>
      <c r="F222" s="1326" t="s">
        <v>192</v>
      </c>
      <c r="G222" s="1327"/>
      <c r="H222" s="1327"/>
      <c r="I222" s="1327"/>
      <c r="J222" s="1327"/>
      <c r="K222" s="1327"/>
      <c r="L222" s="1327"/>
      <c r="M222" s="1327"/>
      <c r="N222" s="1328" t="s">
        <v>225</v>
      </c>
      <c r="O222" s="1174"/>
      <c r="P222" s="1174"/>
      <c r="Q222" s="1329"/>
      <c r="R222" s="1330"/>
      <c r="S222" s="1174"/>
      <c r="T222" s="1174"/>
      <c r="U222" s="1329"/>
      <c r="V222" s="1330"/>
      <c r="W222" s="1174"/>
      <c r="X222" s="1174"/>
      <c r="Y222" s="1174"/>
      <c r="Z222" s="1330"/>
      <c r="AA222" s="1174"/>
      <c r="AB222" s="1174"/>
      <c r="AC222" s="1331"/>
      <c r="AD222" s="1174" t="s">
        <v>198</v>
      </c>
      <c r="AE222" s="1174"/>
      <c r="AF222" s="1174"/>
      <c r="AG222" s="1174"/>
      <c r="AH222" s="1174"/>
      <c r="AI222" s="1174"/>
      <c r="AJ222" s="1174"/>
      <c r="AK222" s="1175"/>
      <c r="AL222" s="24"/>
    </row>
    <row r="223" spans="2:40" ht="16.149999999999999" customHeight="1">
      <c r="B223" s="26"/>
      <c r="C223" s="1395" t="s">
        <v>635</v>
      </c>
      <c r="D223" s="1396"/>
      <c r="E223" s="1397"/>
      <c r="F223" s="1365" t="s">
        <v>199</v>
      </c>
      <c r="G223" s="1366"/>
      <c r="H223" s="1366"/>
      <c r="I223" s="1366"/>
      <c r="J223" s="1366"/>
      <c r="K223" s="1366"/>
      <c r="L223" s="1366"/>
      <c r="M223" s="1366"/>
      <c r="N223" s="1398">
        <v>900</v>
      </c>
      <c r="O223" s="1399"/>
      <c r="P223" s="1399"/>
      <c r="Q223" s="1400"/>
      <c r="R223" s="1330"/>
      <c r="S223" s="1174"/>
      <c r="T223" s="1174"/>
      <c r="U223" s="1329"/>
      <c r="V223" s="1330"/>
      <c r="W223" s="1174"/>
      <c r="X223" s="1174"/>
      <c r="Y223" s="1174"/>
      <c r="Z223" s="1330"/>
      <c r="AA223" s="1174"/>
      <c r="AB223" s="1174"/>
      <c r="AC223" s="1331"/>
      <c r="AD223" s="1174" t="s">
        <v>636</v>
      </c>
      <c r="AE223" s="1174"/>
      <c r="AF223" s="1174"/>
      <c r="AG223" s="1174"/>
      <c r="AH223" s="1174"/>
      <c r="AI223" s="1174"/>
      <c r="AJ223" s="1174"/>
      <c r="AK223" s="1175"/>
      <c r="AL223" s="24"/>
    </row>
    <row r="224" spans="2:40" ht="16.149999999999999" customHeight="1">
      <c r="B224" s="26"/>
      <c r="C224" s="1377" t="s">
        <v>637</v>
      </c>
      <c r="D224" s="1378"/>
      <c r="E224" s="1378"/>
      <c r="F224" s="1378"/>
      <c r="G224" s="1378"/>
      <c r="H224" s="1379"/>
      <c r="I224" s="1326" t="s">
        <v>192</v>
      </c>
      <c r="J224" s="1327"/>
      <c r="K224" s="1327"/>
      <c r="L224" s="1327"/>
      <c r="M224" s="1394"/>
      <c r="N224" s="1328" t="s">
        <v>638</v>
      </c>
      <c r="O224" s="1174"/>
      <c r="P224" s="1174"/>
      <c r="Q224" s="1329"/>
      <c r="R224" s="1330"/>
      <c r="S224" s="1174"/>
      <c r="T224" s="1174"/>
      <c r="U224" s="1329"/>
      <c r="V224" s="1330"/>
      <c r="W224" s="1174"/>
      <c r="X224" s="1174"/>
      <c r="Y224" s="1174"/>
      <c r="Z224" s="1330"/>
      <c r="AA224" s="1174"/>
      <c r="AB224" s="1174"/>
      <c r="AC224" s="1331"/>
      <c r="AD224" s="1174" t="s">
        <v>198</v>
      </c>
      <c r="AE224" s="1174"/>
      <c r="AF224" s="1174"/>
      <c r="AG224" s="1174"/>
      <c r="AH224" s="1174"/>
      <c r="AI224" s="1174"/>
      <c r="AJ224" s="1174"/>
      <c r="AK224" s="1175"/>
      <c r="AL224" s="24"/>
    </row>
    <row r="225" spans="2:46" ht="16.149999999999999" customHeight="1" thickBot="1">
      <c r="B225" s="26"/>
      <c r="C225" s="1391"/>
      <c r="D225" s="1392"/>
      <c r="E225" s="1392"/>
      <c r="F225" s="1392"/>
      <c r="G225" s="1392"/>
      <c r="H225" s="1393"/>
      <c r="I225" s="1380" t="s">
        <v>199</v>
      </c>
      <c r="J225" s="1381"/>
      <c r="K225" s="1381"/>
      <c r="L225" s="1381"/>
      <c r="M225" s="1382"/>
      <c r="N225" s="1383">
        <v>17.600000000000001</v>
      </c>
      <c r="O225" s="1384"/>
      <c r="P225" s="1384"/>
      <c r="Q225" s="1385"/>
      <c r="R225" s="1386"/>
      <c r="S225" s="1387"/>
      <c r="T225" s="1387"/>
      <c r="U225" s="1388"/>
      <c r="V225" s="1386"/>
      <c r="W225" s="1387"/>
      <c r="X225" s="1387"/>
      <c r="Y225" s="1387"/>
      <c r="Z225" s="1386"/>
      <c r="AA225" s="1387"/>
      <c r="AB225" s="1387"/>
      <c r="AC225" s="1389"/>
      <c r="AD225" s="1387" t="s">
        <v>639</v>
      </c>
      <c r="AE225" s="1387"/>
      <c r="AF225" s="1387"/>
      <c r="AG225" s="1387"/>
      <c r="AH225" s="1387"/>
      <c r="AI225" s="1387"/>
      <c r="AJ225" s="1387"/>
      <c r="AK225" s="1390"/>
      <c r="AL225" s="24"/>
    </row>
    <row r="226" spans="2:46" ht="16.149999999999999" customHeight="1" thickTop="1">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row>
    <row r="228" spans="2:46" ht="16.149999999999999" customHeight="1">
      <c r="C228" s="2"/>
      <c r="AI228" s="2"/>
      <c r="AJ228" s="2"/>
      <c r="AK228" s="2"/>
      <c r="AL228" s="77"/>
      <c r="AM228" s="77"/>
      <c r="AN228" s="77"/>
      <c r="AO228" s="77"/>
      <c r="AP228" s="77"/>
      <c r="AQ228" s="77"/>
      <c r="AR228" s="77"/>
      <c r="AS228" s="77"/>
      <c r="AT228" s="77"/>
    </row>
    <row r="229" spans="2:46" ht="16.149999999999999" customHeight="1">
      <c r="AL229" s="2"/>
      <c r="AN229" s="2"/>
    </row>
    <row r="230" spans="2:46" ht="16.149999999999999" customHeight="1">
      <c r="AL230" s="2"/>
      <c r="AN230" s="2"/>
    </row>
    <row r="231" spans="2:46" ht="16.149999999999999" customHeight="1">
      <c r="AL231" s="2"/>
      <c r="AN231" s="2"/>
    </row>
    <row r="232" spans="2:46" ht="16.149999999999999" customHeight="1">
      <c r="AL232" s="2"/>
      <c r="AN232" s="2"/>
    </row>
    <row r="233" spans="2:46" ht="16.149999999999999" customHeight="1">
      <c r="AL233" s="2"/>
      <c r="AN233" s="2"/>
    </row>
    <row r="234" spans="2:46" ht="16.149999999999999" customHeight="1">
      <c r="C234" s="2"/>
      <c r="AI234" s="2"/>
      <c r="AJ234" s="2"/>
      <c r="AK234" s="2"/>
      <c r="AL234" s="2"/>
      <c r="AN234" s="2"/>
    </row>
    <row r="235" spans="2:46" ht="16.149999999999999" customHeight="1">
      <c r="C235" s="2"/>
      <c r="AI235" s="2"/>
      <c r="AJ235" s="2"/>
      <c r="AK235" s="2"/>
      <c r="AL235" s="2"/>
      <c r="AN235" s="2"/>
    </row>
    <row r="236" spans="2:46" ht="16.149999999999999" customHeight="1">
      <c r="C236" s="2"/>
      <c r="AI236" s="2"/>
      <c r="AJ236" s="2"/>
      <c r="AK236" s="2"/>
      <c r="AL236" s="2"/>
      <c r="AN236" s="2"/>
    </row>
    <row r="237" spans="2:46" ht="16.149999999999999" customHeight="1">
      <c r="C237" s="2"/>
      <c r="AI237" s="2"/>
      <c r="AJ237" s="2"/>
      <c r="AK237" s="2"/>
      <c r="AL237" s="2"/>
      <c r="AN237" s="2"/>
    </row>
    <row r="238" spans="2:46" ht="16.149999999999999" customHeight="1">
      <c r="C238" s="2"/>
      <c r="AI238" s="2"/>
      <c r="AJ238" s="2"/>
      <c r="AK238" s="2"/>
      <c r="AL238" s="2"/>
      <c r="AN238" s="2"/>
    </row>
    <row r="239" spans="2:46" ht="16.149999999999999" customHeight="1">
      <c r="C239" s="2"/>
      <c r="AI239" s="2"/>
      <c r="AJ239" s="2"/>
      <c r="AK239" s="2"/>
      <c r="AL239" s="2"/>
      <c r="AN239" s="2"/>
    </row>
    <row r="240" spans="2:46" ht="16.149999999999999" customHeight="1">
      <c r="C240" s="2"/>
      <c r="AI240" s="2"/>
      <c r="AJ240" s="2"/>
      <c r="AK240" s="2"/>
      <c r="AL240" s="2"/>
      <c r="AN240" s="2"/>
    </row>
    <row r="241" spans="3:40" ht="16.149999999999999" customHeight="1">
      <c r="C241" s="2"/>
      <c r="AI241" s="2"/>
      <c r="AJ241" s="2"/>
      <c r="AK241" s="2"/>
      <c r="AL241" s="2"/>
      <c r="AN241" s="2"/>
    </row>
    <row r="242" spans="3:40" ht="16.149999999999999" customHeight="1">
      <c r="C242" s="2"/>
      <c r="AI242" s="2"/>
      <c r="AJ242" s="2"/>
      <c r="AK242" s="2"/>
      <c r="AL242" s="2"/>
      <c r="AN242" s="2"/>
    </row>
    <row r="243" spans="3:40" ht="16.149999999999999" customHeight="1">
      <c r="C243" s="2"/>
      <c r="AI243" s="2"/>
      <c r="AJ243" s="2"/>
      <c r="AK243" s="2"/>
      <c r="AL243" s="2"/>
      <c r="AN243" s="2"/>
    </row>
    <row r="244" spans="3:40" ht="16.149999999999999" customHeight="1">
      <c r="C244" s="2"/>
      <c r="AI244" s="2"/>
      <c r="AJ244" s="2"/>
      <c r="AK244" s="2"/>
      <c r="AL244" s="2"/>
      <c r="AN244" s="2"/>
    </row>
    <row r="245" spans="3:40" ht="16.149999999999999" customHeight="1">
      <c r="C245" s="2"/>
      <c r="AI245" s="2"/>
      <c r="AJ245" s="2"/>
      <c r="AK245" s="2"/>
      <c r="AL245" s="2"/>
      <c r="AN245" s="2"/>
    </row>
    <row r="246" spans="3:40" ht="16.149999999999999" customHeight="1">
      <c r="C246" s="2"/>
      <c r="AI246" s="2"/>
      <c r="AJ246" s="2"/>
      <c r="AK246" s="2"/>
      <c r="AL246" s="2"/>
      <c r="AN246" s="2"/>
    </row>
    <row r="247" spans="3:40" ht="16.149999999999999" customHeight="1">
      <c r="C247" s="2"/>
      <c r="AI247" s="2"/>
      <c r="AJ247" s="2"/>
      <c r="AK247" s="2"/>
      <c r="AL247" s="2"/>
      <c r="AN247" s="2"/>
    </row>
    <row r="248" spans="3:40" ht="16.149999999999999" customHeight="1">
      <c r="C248" s="2"/>
      <c r="AI248" s="2"/>
      <c r="AJ248" s="2"/>
      <c r="AK248" s="2"/>
      <c r="AL248" s="2"/>
      <c r="AN248" s="2"/>
    </row>
    <row r="249" spans="3:40" ht="16.149999999999999" customHeight="1">
      <c r="C249" s="2"/>
      <c r="AI249" s="2"/>
      <c r="AJ249" s="2"/>
      <c r="AK249" s="2"/>
      <c r="AL249" s="2"/>
      <c r="AN249" s="2"/>
    </row>
    <row r="250" spans="3:40" ht="16.149999999999999" customHeight="1">
      <c r="C250" s="2"/>
      <c r="AI250" s="2"/>
      <c r="AJ250" s="2"/>
      <c r="AK250" s="2"/>
      <c r="AL250" s="2"/>
      <c r="AN250" s="2"/>
    </row>
    <row r="251" spans="3:40" ht="16.149999999999999" customHeight="1">
      <c r="C251" s="2"/>
      <c r="AI251" s="2"/>
      <c r="AJ251" s="2"/>
      <c r="AK251" s="2"/>
      <c r="AL251" s="2"/>
      <c r="AN251" s="2"/>
    </row>
    <row r="252" spans="3:40" ht="16.149999999999999" customHeight="1">
      <c r="C252" s="2"/>
      <c r="AI252" s="2"/>
      <c r="AJ252" s="2"/>
      <c r="AK252" s="2"/>
      <c r="AL252" s="2"/>
      <c r="AN252" s="2"/>
    </row>
    <row r="253" spans="3:40" ht="16.149999999999999" customHeight="1">
      <c r="C253" s="2"/>
      <c r="AI253" s="2"/>
      <c r="AJ253" s="2"/>
      <c r="AK253" s="2"/>
      <c r="AL253" s="2"/>
      <c r="AN253" s="2"/>
    </row>
    <row r="254" spans="3:40" ht="16.149999999999999" customHeight="1">
      <c r="C254" s="2"/>
      <c r="AI254" s="2"/>
      <c r="AJ254" s="2"/>
      <c r="AK254" s="2"/>
      <c r="AL254" s="2"/>
      <c r="AN254" s="2"/>
    </row>
    <row r="255" spans="3:40" ht="16.149999999999999" customHeight="1">
      <c r="C255" s="2"/>
      <c r="AI255" s="2"/>
      <c r="AJ255" s="2"/>
      <c r="AK255" s="2"/>
      <c r="AL255" s="2"/>
      <c r="AN255" s="2"/>
    </row>
    <row r="256" spans="3:40" ht="16.149999999999999" customHeight="1">
      <c r="C256" s="2"/>
      <c r="AI256" s="2"/>
      <c r="AJ256" s="2"/>
      <c r="AK256" s="2"/>
      <c r="AL256" s="2"/>
      <c r="AN256" s="2"/>
    </row>
    <row r="257" spans="3:46" ht="16.149999999999999" customHeight="1">
      <c r="C257" s="2"/>
      <c r="AI257" s="2"/>
      <c r="AJ257" s="2"/>
      <c r="AK257" s="67"/>
      <c r="AL257" s="67"/>
      <c r="AM257" s="67"/>
      <c r="AN257" s="67"/>
      <c r="AO257" s="67"/>
      <c r="AP257" s="67"/>
      <c r="AQ257" s="67"/>
      <c r="AR257" s="67"/>
      <c r="AS257" s="67"/>
      <c r="AT257" s="67"/>
    </row>
    <row r="258" spans="3:46" ht="16.149999999999999" customHeight="1">
      <c r="C258" s="2"/>
      <c r="AI258" s="2"/>
      <c r="AJ258" s="2"/>
      <c r="AK258" s="66"/>
      <c r="AL258" s="66"/>
      <c r="AM258" s="66"/>
      <c r="AN258" s="66"/>
      <c r="AO258" s="66"/>
      <c r="AP258" s="66"/>
      <c r="AQ258" s="66"/>
      <c r="AR258" s="66"/>
      <c r="AS258" s="66"/>
      <c r="AT258" s="66"/>
    </row>
    <row r="259" spans="3:46" ht="16.149999999999999" customHeight="1">
      <c r="C259" s="2"/>
      <c r="AI259" s="2"/>
      <c r="AJ259" s="2"/>
      <c r="AK259" s="66"/>
      <c r="AL259" s="66"/>
      <c r="AM259" s="66"/>
      <c r="AN259" s="66"/>
      <c r="AO259" s="66"/>
      <c r="AP259" s="66"/>
      <c r="AQ259" s="66"/>
      <c r="AR259" s="66"/>
      <c r="AS259" s="66"/>
      <c r="AT259" s="66"/>
    </row>
    <row r="260" spans="3:46" ht="16.149999999999999" customHeight="1">
      <c r="C260" s="2"/>
      <c r="AI260" s="2"/>
      <c r="AJ260" s="2"/>
      <c r="AK260" s="66"/>
      <c r="AL260" s="66"/>
      <c r="AM260" s="66"/>
      <c r="AN260" s="66"/>
      <c r="AO260" s="66"/>
      <c r="AP260" s="66"/>
      <c r="AQ260" s="66"/>
      <c r="AR260" s="66"/>
      <c r="AS260" s="66"/>
      <c r="AT260" s="66"/>
    </row>
    <row r="261" spans="3:46" ht="16.149999999999999" customHeight="1">
      <c r="C261" s="2"/>
      <c r="AI261" s="2"/>
      <c r="AJ261" s="2"/>
      <c r="AK261" s="77"/>
      <c r="AL261" s="77"/>
      <c r="AM261" s="77"/>
      <c r="AN261" s="77"/>
      <c r="AO261" s="77"/>
      <c r="AP261" s="77"/>
      <c r="AQ261" s="77"/>
      <c r="AR261" s="77"/>
      <c r="AS261" s="77"/>
      <c r="AT261" s="77"/>
    </row>
    <row r="262" spans="3:46" ht="16.149999999999999" customHeight="1">
      <c r="C262" s="2"/>
      <c r="AI262" s="2"/>
      <c r="AJ262" s="2"/>
      <c r="AK262" s="77"/>
      <c r="AL262" s="77"/>
      <c r="AM262" s="77"/>
      <c r="AN262" s="77"/>
      <c r="AO262" s="77"/>
      <c r="AP262" s="77"/>
      <c r="AQ262" s="77"/>
      <c r="AR262" s="77"/>
      <c r="AS262" s="77"/>
      <c r="AT262" s="77"/>
    </row>
    <row r="263" spans="3:46" ht="16.149999999999999" customHeight="1">
      <c r="C263" s="2"/>
      <c r="AI263" s="2"/>
      <c r="AJ263" s="2"/>
      <c r="AK263" s="67"/>
      <c r="AL263" s="67"/>
      <c r="AM263" s="67"/>
      <c r="AN263" s="67"/>
      <c r="AO263" s="67"/>
      <c r="AP263" s="67"/>
      <c r="AQ263" s="67"/>
      <c r="AR263" s="67"/>
      <c r="AS263" s="67"/>
      <c r="AT263" s="67"/>
    </row>
    <row r="264" spans="3:46" ht="16.149999999999999" customHeight="1">
      <c r="C264" s="2"/>
      <c r="AI264" s="2"/>
      <c r="AJ264" s="2"/>
      <c r="AK264" s="66"/>
      <c r="AL264" s="66"/>
      <c r="AM264" s="66"/>
      <c r="AN264" s="66"/>
      <c r="AO264" s="66"/>
      <c r="AP264" s="66"/>
      <c r="AQ264" s="66"/>
      <c r="AR264" s="66"/>
      <c r="AS264" s="66"/>
      <c r="AT264" s="66"/>
    </row>
    <row r="265" spans="3:46" ht="16.149999999999999" customHeight="1">
      <c r="C265" s="2"/>
      <c r="AI265" s="2"/>
      <c r="AJ265" s="2"/>
      <c r="AK265" s="66"/>
      <c r="AL265" s="66"/>
      <c r="AM265" s="66"/>
      <c r="AN265" s="66"/>
      <c r="AO265" s="66"/>
      <c r="AP265" s="66"/>
      <c r="AQ265" s="66"/>
      <c r="AR265" s="66"/>
      <c r="AS265" s="66"/>
      <c r="AT265" s="66"/>
    </row>
    <row r="266" spans="3:46" ht="16.149999999999999" customHeight="1">
      <c r="C266" s="2"/>
      <c r="AI266" s="2"/>
      <c r="AJ266" s="2"/>
      <c r="AK266" s="77"/>
      <c r="AL266" s="77"/>
      <c r="AM266" s="77"/>
      <c r="AN266" s="77"/>
      <c r="AO266" s="77"/>
      <c r="AP266" s="77"/>
      <c r="AQ266" s="77"/>
      <c r="AR266" s="77"/>
      <c r="AS266" s="77"/>
      <c r="AT266" s="77"/>
    </row>
    <row r="267" spans="3:46" ht="16.149999999999999" customHeight="1">
      <c r="C267" s="2"/>
      <c r="AI267" s="2"/>
      <c r="AJ267" s="2"/>
      <c r="AK267" s="77"/>
      <c r="AL267" s="77"/>
      <c r="AM267" s="77"/>
      <c r="AN267" s="77"/>
      <c r="AO267" s="77"/>
      <c r="AP267" s="77"/>
      <c r="AQ267" s="77"/>
      <c r="AR267" s="77"/>
      <c r="AS267" s="77"/>
      <c r="AT267" s="77"/>
    </row>
    <row r="268" spans="3:46" ht="16.149999999999999" customHeight="1">
      <c r="C268" s="2"/>
      <c r="AI268" s="2"/>
      <c r="AJ268" s="2"/>
      <c r="AK268" s="77"/>
      <c r="AL268" s="77"/>
      <c r="AM268" s="77"/>
      <c r="AN268" s="77"/>
      <c r="AO268" s="77"/>
      <c r="AP268" s="77"/>
      <c r="AQ268" s="77"/>
      <c r="AR268" s="77"/>
      <c r="AS268" s="77"/>
      <c r="AT268" s="77"/>
    </row>
  </sheetData>
  <mergeCells count="972">
    <mergeCell ref="AF145:AH151"/>
    <mergeCell ref="AI145:AK151"/>
    <mergeCell ref="T146:V146"/>
    <mergeCell ref="T147:V147"/>
    <mergeCell ref="T148:V148"/>
    <mergeCell ref="T149:V149"/>
    <mergeCell ref="T150:V150"/>
    <mergeCell ref="W150:Y151"/>
    <mergeCell ref="T151:V151"/>
    <mergeCell ref="Z145:AB151"/>
    <mergeCell ref="AC145:AE151"/>
    <mergeCell ref="T131:V131"/>
    <mergeCell ref="W131:Y135"/>
    <mergeCell ref="Z131:AB137"/>
    <mergeCell ref="AC131:AE137"/>
    <mergeCell ref="AF131:AH137"/>
    <mergeCell ref="AI131:AK137"/>
    <mergeCell ref="T132:V132"/>
    <mergeCell ref="T133:V133"/>
    <mergeCell ref="T134:V134"/>
    <mergeCell ref="T135:V135"/>
    <mergeCell ref="T136:V136"/>
    <mergeCell ref="W136:Y137"/>
    <mergeCell ref="T137:V137"/>
    <mergeCell ref="E83:AK83"/>
    <mergeCell ref="E84:AK84"/>
    <mergeCell ref="C77:J77"/>
    <mergeCell ref="AI124:AK130"/>
    <mergeCell ref="T125:V125"/>
    <mergeCell ref="T126:V126"/>
    <mergeCell ref="T127:V127"/>
    <mergeCell ref="T128:V128"/>
    <mergeCell ref="T129:V129"/>
    <mergeCell ref="W129:Y130"/>
    <mergeCell ref="T130:V130"/>
    <mergeCell ref="T124:V124"/>
    <mergeCell ref="W124:Y128"/>
    <mergeCell ref="Z124:AB130"/>
    <mergeCell ref="AI117:AK123"/>
    <mergeCell ref="T118:V118"/>
    <mergeCell ref="T119:V119"/>
    <mergeCell ref="T120:V120"/>
    <mergeCell ref="T121:V121"/>
    <mergeCell ref="T122:V122"/>
    <mergeCell ref="W122:Y123"/>
    <mergeCell ref="T123:V123"/>
    <mergeCell ref="AA91:AB91"/>
    <mergeCell ref="AC91:AD91"/>
    <mergeCell ref="E107:AK107"/>
    <mergeCell ref="E108:AK108"/>
    <mergeCell ref="E110:AK110"/>
    <mergeCell ref="E111:AK111"/>
    <mergeCell ref="E112:AK112"/>
    <mergeCell ref="E113:AK113"/>
    <mergeCell ref="C116:F116"/>
    <mergeCell ref="G116:Q116"/>
    <mergeCell ref="R116:S116"/>
    <mergeCell ref="C44:D44"/>
    <mergeCell ref="E44:F44"/>
    <mergeCell ref="AC44:AE45"/>
    <mergeCell ref="AF44:AH45"/>
    <mergeCell ref="AI44:AK45"/>
    <mergeCell ref="T116:V116"/>
    <mergeCell ref="W116:AB116"/>
    <mergeCell ref="AC116:AE116"/>
    <mergeCell ref="AF116:AH116"/>
    <mergeCell ref="AI116:AK116"/>
    <mergeCell ref="AE88:AI88"/>
    <mergeCell ref="C45:D45"/>
    <mergeCell ref="E45:F45"/>
    <mergeCell ref="G45:H45"/>
    <mergeCell ref="I45:J45"/>
    <mergeCell ref="K45:M45"/>
    <mergeCell ref="N45:O45"/>
    <mergeCell ref="P45:Q45"/>
    <mergeCell ref="R45:S45"/>
    <mergeCell ref="T45:U45"/>
    <mergeCell ref="C75:O75"/>
    <mergeCell ref="P75:AK75"/>
    <mergeCell ref="C76:AK76"/>
    <mergeCell ref="C115:I115"/>
    <mergeCell ref="AD33:AG33"/>
    <mergeCell ref="AH33:AI33"/>
    <mergeCell ref="AJ33:AK33"/>
    <mergeCell ref="C34:I34"/>
    <mergeCell ref="J34:M34"/>
    <mergeCell ref="N34:P34"/>
    <mergeCell ref="Q34:U34"/>
    <mergeCell ref="V34:W34"/>
    <mergeCell ref="X34:Y34"/>
    <mergeCell ref="Z34:AA34"/>
    <mergeCell ref="AB34:AC34"/>
    <mergeCell ref="AD34:AG34"/>
    <mergeCell ref="AH34:AI34"/>
    <mergeCell ref="AJ34:AK34"/>
    <mergeCell ref="AF31:AG31"/>
    <mergeCell ref="AI31:AK31"/>
    <mergeCell ref="C27:I30"/>
    <mergeCell ref="J27:M27"/>
    <mergeCell ref="N27:O27"/>
    <mergeCell ref="P27:Q27"/>
    <mergeCell ref="R27:U27"/>
    <mergeCell ref="C32:I33"/>
    <mergeCell ref="J32:M32"/>
    <mergeCell ref="N32:P32"/>
    <mergeCell ref="Q32:U32"/>
    <mergeCell ref="V32:W32"/>
    <mergeCell ref="X32:Y32"/>
    <mergeCell ref="Z32:AA32"/>
    <mergeCell ref="AB32:AC32"/>
    <mergeCell ref="AD32:AG32"/>
    <mergeCell ref="AH32:AI32"/>
    <mergeCell ref="AJ32:AK32"/>
    <mergeCell ref="J33:P33"/>
    <mergeCell ref="Q33:U33"/>
    <mergeCell ref="V33:W33"/>
    <mergeCell ref="X33:Y33"/>
    <mergeCell ref="Z33:AA33"/>
    <mergeCell ref="AB33:AC33"/>
    <mergeCell ref="C31:I31"/>
    <mergeCell ref="J31:M31"/>
    <mergeCell ref="N31:O31"/>
    <mergeCell ref="P31:Q31"/>
    <mergeCell ref="R31:S31"/>
    <mergeCell ref="T31:U31"/>
    <mergeCell ref="X31:Y31"/>
    <mergeCell ref="Z31:AA31"/>
    <mergeCell ref="AD31:AE31"/>
    <mergeCell ref="W28:Z28"/>
    <mergeCell ref="AA28:AB28"/>
    <mergeCell ref="AD28:AE28"/>
    <mergeCell ref="AF28:AG28"/>
    <mergeCell ref="AI28:AJ28"/>
    <mergeCell ref="O30:P30"/>
    <mergeCell ref="R30:S30"/>
    <mergeCell ref="U30:V30"/>
    <mergeCell ref="X30:Y30"/>
    <mergeCell ref="AA30:AB30"/>
    <mergeCell ref="AD30:AE30"/>
    <mergeCell ref="AG30:AH30"/>
    <mergeCell ref="AJ30:AK30"/>
    <mergeCell ref="AN78:AN84"/>
    <mergeCell ref="E79:AK79"/>
    <mergeCell ref="E80:AK80"/>
    <mergeCell ref="E81:AK81"/>
    <mergeCell ref="C82:D84"/>
    <mergeCell ref="E82:AK82"/>
    <mergeCell ref="AD224:AK224"/>
    <mergeCell ref="I225:M225"/>
    <mergeCell ref="N225:Q225"/>
    <mergeCell ref="R225:U225"/>
    <mergeCell ref="V225:Y225"/>
    <mergeCell ref="Z225:AC225"/>
    <mergeCell ref="AD225:AK225"/>
    <mergeCell ref="C224:H225"/>
    <mergeCell ref="I224:M224"/>
    <mergeCell ref="N224:Q224"/>
    <mergeCell ref="R224:U224"/>
    <mergeCell ref="V224:Y224"/>
    <mergeCell ref="Z224:AC224"/>
    <mergeCell ref="AD222:AK222"/>
    <mergeCell ref="C223:E223"/>
    <mergeCell ref="F223:M223"/>
    <mergeCell ref="N223:Q223"/>
    <mergeCell ref="T117:V117"/>
    <mergeCell ref="R223:U223"/>
    <mergeCell ref="V223:Y223"/>
    <mergeCell ref="Z223:AC223"/>
    <mergeCell ref="AD223:AK223"/>
    <mergeCell ref="C222:E222"/>
    <mergeCell ref="F222:M222"/>
    <mergeCell ref="N222:Q222"/>
    <mergeCell ref="R222:U222"/>
    <mergeCell ref="V222:Y222"/>
    <mergeCell ref="Z222:AC222"/>
    <mergeCell ref="AD221:AK221"/>
    <mergeCell ref="Z219:AC219"/>
    <mergeCell ref="AD219:AK219"/>
    <mergeCell ref="F220:M220"/>
    <mergeCell ref="N220:Q220"/>
    <mergeCell ref="R220:U220"/>
    <mergeCell ref="V220:Y220"/>
    <mergeCell ref="Z220:AC220"/>
    <mergeCell ref="AD220:AK220"/>
    <mergeCell ref="C217:E221"/>
    <mergeCell ref="F217:M217"/>
    <mergeCell ref="N217:Q217"/>
    <mergeCell ref="R217:U217"/>
    <mergeCell ref="V217:Y217"/>
    <mergeCell ref="Z217:AC217"/>
    <mergeCell ref="F219:M219"/>
    <mergeCell ref="N219:Q219"/>
    <mergeCell ref="R219:U219"/>
    <mergeCell ref="V219:Y219"/>
    <mergeCell ref="F221:M221"/>
    <mergeCell ref="N221:Q221"/>
    <mergeCell ref="R221:U221"/>
    <mergeCell ref="V221:Y221"/>
    <mergeCell ref="Z221:AC221"/>
    <mergeCell ref="AD214:AK214"/>
    <mergeCell ref="F215:M215"/>
    <mergeCell ref="N215:Q215"/>
    <mergeCell ref="R215:U215"/>
    <mergeCell ref="V215:Y215"/>
    <mergeCell ref="Z215:AC215"/>
    <mergeCell ref="AD215:AK215"/>
    <mergeCell ref="AD217:AK217"/>
    <mergeCell ref="F218:M218"/>
    <mergeCell ref="N218:Q218"/>
    <mergeCell ref="R218:U218"/>
    <mergeCell ref="V218:Y218"/>
    <mergeCell ref="Z218:AC218"/>
    <mergeCell ref="AD218:AK218"/>
    <mergeCell ref="AD212:AK212"/>
    <mergeCell ref="F213:M213"/>
    <mergeCell ref="N213:Q213"/>
    <mergeCell ref="R213:U213"/>
    <mergeCell ref="V213:Y213"/>
    <mergeCell ref="Z213:AC213"/>
    <mergeCell ref="AD213:AK213"/>
    <mergeCell ref="C212:E216"/>
    <mergeCell ref="F212:M212"/>
    <mergeCell ref="N212:Q212"/>
    <mergeCell ref="R212:U212"/>
    <mergeCell ref="V212:Y212"/>
    <mergeCell ref="Z212:AC212"/>
    <mergeCell ref="F214:M214"/>
    <mergeCell ref="N214:Q214"/>
    <mergeCell ref="R214:U214"/>
    <mergeCell ref="V214:Y214"/>
    <mergeCell ref="F216:M216"/>
    <mergeCell ref="N216:Q216"/>
    <mergeCell ref="R216:U216"/>
    <mergeCell ref="V216:Y216"/>
    <mergeCell ref="Z216:AC216"/>
    <mergeCell ref="AD216:AK216"/>
    <mergeCell ref="Z214:AC214"/>
    <mergeCell ref="C183:D190"/>
    <mergeCell ref="C191:I191"/>
    <mergeCell ref="C199:I199"/>
    <mergeCell ref="C205:I205"/>
    <mergeCell ref="C211:I211"/>
    <mergeCell ref="AD211:AK211"/>
    <mergeCell ref="J181:L181"/>
    <mergeCell ref="M181:O181"/>
    <mergeCell ref="P181:R181"/>
    <mergeCell ref="S181:U181"/>
    <mergeCell ref="E182:F182"/>
    <mergeCell ref="G182:I182"/>
    <mergeCell ref="J182:L182"/>
    <mergeCell ref="M182:O182"/>
    <mergeCell ref="P182:R182"/>
    <mergeCell ref="S182:U182"/>
    <mergeCell ref="V177:AK182"/>
    <mergeCell ref="P179:R179"/>
    <mergeCell ref="S179:U179"/>
    <mergeCell ref="E180:F180"/>
    <mergeCell ref="G180:I180"/>
    <mergeCell ref="J180:L180"/>
    <mergeCell ref="M180:O180"/>
    <mergeCell ref="P180:R180"/>
    <mergeCell ref="V175:Y175"/>
    <mergeCell ref="AB175:AK175"/>
    <mergeCell ref="V176:AK176"/>
    <mergeCell ref="E177:F177"/>
    <mergeCell ref="G177:I177"/>
    <mergeCell ref="J177:L177"/>
    <mergeCell ref="M177:O177"/>
    <mergeCell ref="P177:R177"/>
    <mergeCell ref="S180:U180"/>
    <mergeCell ref="S177:U177"/>
    <mergeCell ref="E178:F178"/>
    <mergeCell ref="G178:I178"/>
    <mergeCell ref="J178:L178"/>
    <mergeCell ref="M178:O178"/>
    <mergeCell ref="P178:R178"/>
    <mergeCell ref="S178:U178"/>
    <mergeCell ref="E179:F179"/>
    <mergeCell ref="G179:I179"/>
    <mergeCell ref="M162:N162"/>
    <mergeCell ref="O162:T162"/>
    <mergeCell ref="C174:I174"/>
    <mergeCell ref="C175:D182"/>
    <mergeCell ref="E175:F176"/>
    <mergeCell ref="G175:I176"/>
    <mergeCell ref="J175:L176"/>
    <mergeCell ref="M175:O176"/>
    <mergeCell ref="J179:L179"/>
    <mergeCell ref="M179:O179"/>
    <mergeCell ref="E181:F181"/>
    <mergeCell ref="G181:I181"/>
    <mergeCell ref="P175:R176"/>
    <mergeCell ref="S175:U176"/>
    <mergeCell ref="T155:V155"/>
    <mergeCell ref="T156:V156"/>
    <mergeCell ref="E165:J165"/>
    <mergeCell ref="K165:V165"/>
    <mergeCell ref="W165:Y165"/>
    <mergeCell ref="Z165:AA165"/>
    <mergeCell ref="AB165:AK165"/>
    <mergeCell ref="C166:D173"/>
    <mergeCell ref="L166:N166"/>
    <mergeCell ref="O166:P166"/>
    <mergeCell ref="W166:AB166"/>
    <mergeCell ref="C159:D165"/>
    <mergeCell ref="AD162:AE162"/>
    <mergeCell ref="AF162:AK162"/>
    <mergeCell ref="E163:J163"/>
    <mergeCell ref="K163:L163"/>
    <mergeCell ref="M163:N163"/>
    <mergeCell ref="O163:T163"/>
    <mergeCell ref="V163:AA163"/>
    <mergeCell ref="AB163:AC163"/>
    <mergeCell ref="AD163:AE163"/>
    <mergeCell ref="AF163:AK163"/>
    <mergeCell ref="E162:J162"/>
    <mergeCell ref="K162:L162"/>
    <mergeCell ref="T152:V152"/>
    <mergeCell ref="W152:Y156"/>
    <mergeCell ref="AD159:AE159"/>
    <mergeCell ref="AF159:AK159"/>
    <mergeCell ref="E160:I160"/>
    <mergeCell ref="K160:L160"/>
    <mergeCell ref="M160:N160"/>
    <mergeCell ref="O160:T160"/>
    <mergeCell ref="I158:Q158"/>
    <mergeCell ref="R158:S158"/>
    <mergeCell ref="E159:I159"/>
    <mergeCell ref="K159:L159"/>
    <mergeCell ref="M159:N159"/>
    <mergeCell ref="O159:T159"/>
    <mergeCell ref="V159:Z159"/>
    <mergeCell ref="Z152:AB158"/>
    <mergeCell ref="AC152:AE158"/>
    <mergeCell ref="AF152:AH158"/>
    <mergeCell ref="I153:Q153"/>
    <mergeCell ref="R153:S153"/>
    <mergeCell ref="I154:Q154"/>
    <mergeCell ref="AI152:AK158"/>
    <mergeCell ref="T153:V153"/>
    <mergeCell ref="T154:V154"/>
    <mergeCell ref="I147:Q147"/>
    <mergeCell ref="R147:S147"/>
    <mergeCell ref="I148:Q148"/>
    <mergeCell ref="R148:S148"/>
    <mergeCell ref="V162:AA162"/>
    <mergeCell ref="AB162:AC162"/>
    <mergeCell ref="R154:S154"/>
    <mergeCell ref="AB159:AC159"/>
    <mergeCell ref="C152:D158"/>
    <mergeCell ref="E152:F153"/>
    <mergeCell ref="G152:H156"/>
    <mergeCell ref="I152:Q152"/>
    <mergeCell ref="R152:S152"/>
    <mergeCell ref="E154:F158"/>
    <mergeCell ref="I155:Q155"/>
    <mergeCell ref="R155:S155"/>
    <mergeCell ref="I156:Q156"/>
    <mergeCell ref="R156:S156"/>
    <mergeCell ref="G157:H158"/>
    <mergeCell ref="I157:Q157"/>
    <mergeCell ref="R157:S157"/>
    <mergeCell ref="T157:V157"/>
    <mergeCell ref="W157:Y158"/>
    <mergeCell ref="T158:V158"/>
    <mergeCell ref="E140:F144"/>
    <mergeCell ref="G150:H151"/>
    <mergeCell ref="E147:F151"/>
    <mergeCell ref="I149:Q149"/>
    <mergeCell ref="R149:S149"/>
    <mergeCell ref="W138:Y142"/>
    <mergeCell ref="T139:V139"/>
    <mergeCell ref="T140:V140"/>
    <mergeCell ref="T141:V141"/>
    <mergeCell ref="T142:V142"/>
    <mergeCell ref="T143:V143"/>
    <mergeCell ref="W143:Y144"/>
    <mergeCell ref="T144:V144"/>
    <mergeCell ref="T145:V145"/>
    <mergeCell ref="W145:Y149"/>
    <mergeCell ref="T138:V138"/>
    <mergeCell ref="I146:Q146"/>
    <mergeCell ref="R146:S146"/>
    <mergeCell ref="I144:Q144"/>
    <mergeCell ref="R144:S144"/>
    <mergeCell ref="I150:Q150"/>
    <mergeCell ref="R150:S150"/>
    <mergeCell ref="I151:Q151"/>
    <mergeCell ref="R151:S151"/>
    <mergeCell ref="I132:Q132"/>
    <mergeCell ref="R132:S132"/>
    <mergeCell ref="C145:D151"/>
    <mergeCell ref="E145:F146"/>
    <mergeCell ref="G145:H149"/>
    <mergeCell ref="I145:Q145"/>
    <mergeCell ref="R145:S145"/>
    <mergeCell ref="I142:Q142"/>
    <mergeCell ref="R142:S142"/>
    <mergeCell ref="G143:H144"/>
    <mergeCell ref="I143:Q143"/>
    <mergeCell ref="R143:S143"/>
    <mergeCell ref="C138:D144"/>
    <mergeCell ref="E138:F139"/>
    <mergeCell ref="G138:H142"/>
    <mergeCell ref="I139:Q139"/>
    <mergeCell ref="R139:S139"/>
    <mergeCell ref="I140:Q140"/>
    <mergeCell ref="R140:S140"/>
    <mergeCell ref="I138:Q138"/>
    <mergeCell ref="R138:S138"/>
    <mergeCell ref="I141:Q141"/>
    <mergeCell ref="R141:S141"/>
    <mergeCell ref="C131:D137"/>
    <mergeCell ref="AF138:AH144"/>
    <mergeCell ref="AI138:AK144"/>
    <mergeCell ref="I136:Q136"/>
    <mergeCell ref="R136:S136"/>
    <mergeCell ref="I137:Q137"/>
    <mergeCell ref="R137:S137"/>
    <mergeCell ref="I133:Q133"/>
    <mergeCell ref="R133:S133"/>
    <mergeCell ref="I134:Q134"/>
    <mergeCell ref="R134:S134"/>
    <mergeCell ref="Z138:AB144"/>
    <mergeCell ref="AC138:AE144"/>
    <mergeCell ref="C124:D130"/>
    <mergeCell ref="E124:F125"/>
    <mergeCell ref="G124:H128"/>
    <mergeCell ref="E126:F130"/>
    <mergeCell ref="G136:H137"/>
    <mergeCell ref="E133:F137"/>
    <mergeCell ref="I135:Q135"/>
    <mergeCell ref="R135:S135"/>
    <mergeCell ref="I130:Q130"/>
    <mergeCell ref="I125:Q125"/>
    <mergeCell ref="R125:S125"/>
    <mergeCell ref="I126:Q126"/>
    <mergeCell ref="R126:S126"/>
    <mergeCell ref="I124:Q124"/>
    <mergeCell ref="R124:S124"/>
    <mergeCell ref="I127:Q127"/>
    <mergeCell ref="R127:S127"/>
    <mergeCell ref="R130:S130"/>
    <mergeCell ref="E131:F132"/>
    <mergeCell ref="G131:H135"/>
    <mergeCell ref="I131:Q131"/>
    <mergeCell ref="R131:S131"/>
    <mergeCell ref="I128:Q128"/>
    <mergeCell ref="R128:S128"/>
    <mergeCell ref="AC124:AE130"/>
    <mergeCell ref="AF124:AH130"/>
    <mergeCell ref="E119:F123"/>
    <mergeCell ref="I119:Q119"/>
    <mergeCell ref="R119:S119"/>
    <mergeCell ref="I120:Q120"/>
    <mergeCell ref="R120:S120"/>
    <mergeCell ref="I121:Q121"/>
    <mergeCell ref="R121:S121"/>
    <mergeCell ref="G129:H130"/>
    <mergeCell ref="I129:Q129"/>
    <mergeCell ref="R129:S129"/>
    <mergeCell ref="W117:Y121"/>
    <mergeCell ref="Z117:AB123"/>
    <mergeCell ref="AC117:AE123"/>
    <mergeCell ref="AF117:AH123"/>
    <mergeCell ref="I118:Q118"/>
    <mergeCell ref="R118:S118"/>
    <mergeCell ref="C117:D123"/>
    <mergeCell ref="E117:F118"/>
    <mergeCell ref="G117:H121"/>
    <mergeCell ref="I117:Q117"/>
    <mergeCell ref="R117:S117"/>
    <mergeCell ref="G122:H123"/>
    <mergeCell ref="I122:Q122"/>
    <mergeCell ref="R122:S122"/>
    <mergeCell ref="I123:Q123"/>
    <mergeCell ref="R123:S123"/>
    <mergeCell ref="C59:O59"/>
    <mergeCell ref="P59:AK59"/>
    <mergeCell ref="C60:AK60"/>
    <mergeCell ref="C61:O61"/>
    <mergeCell ref="P61:AK61"/>
    <mergeCell ref="C62:AK62"/>
    <mergeCell ref="C78:D81"/>
    <mergeCell ref="E78:AK78"/>
    <mergeCell ref="C71:O71"/>
    <mergeCell ref="P71:AK71"/>
    <mergeCell ref="C72:AK72"/>
    <mergeCell ref="C73:O73"/>
    <mergeCell ref="P73:AK73"/>
    <mergeCell ref="C74:AK74"/>
    <mergeCell ref="C67:O67"/>
    <mergeCell ref="P67:AK67"/>
    <mergeCell ref="C68:AK68"/>
    <mergeCell ref="C69:O69"/>
    <mergeCell ref="P69:AK69"/>
    <mergeCell ref="C70:AK70"/>
    <mergeCell ref="K77:AK77"/>
    <mergeCell ref="C51:I51"/>
    <mergeCell ref="J51:AK51"/>
    <mergeCell ref="C52:G52"/>
    <mergeCell ref="H52:AK52"/>
    <mergeCell ref="C55:O55"/>
    <mergeCell ref="P55:AK55"/>
    <mergeCell ref="C56:AK56"/>
    <mergeCell ref="C57:O57"/>
    <mergeCell ref="P57:AK57"/>
    <mergeCell ref="C54:G54"/>
    <mergeCell ref="H54:I54"/>
    <mergeCell ref="J54:K54"/>
    <mergeCell ref="M54:N54"/>
    <mergeCell ref="P54:R54"/>
    <mergeCell ref="S54:T54"/>
    <mergeCell ref="U54:AB54"/>
    <mergeCell ref="AC54:AK54"/>
    <mergeCell ref="AI53:AK53"/>
    <mergeCell ref="AM52:AN52"/>
    <mergeCell ref="C53:G53"/>
    <mergeCell ref="H53:I53"/>
    <mergeCell ref="J53:K53"/>
    <mergeCell ref="M53:N53"/>
    <mergeCell ref="P53:Q53"/>
    <mergeCell ref="C106:D109"/>
    <mergeCell ref="E106:AK106"/>
    <mergeCell ref="AN106:AN114"/>
    <mergeCell ref="E109:AK109"/>
    <mergeCell ref="E114:AK114"/>
    <mergeCell ref="R53:S53"/>
    <mergeCell ref="T53:Y53"/>
    <mergeCell ref="Z53:AA53"/>
    <mergeCell ref="AB53:AC53"/>
    <mergeCell ref="AE53:AF53"/>
    <mergeCell ref="AG53:AH53"/>
    <mergeCell ref="C58:AK58"/>
    <mergeCell ref="C63:O63"/>
    <mergeCell ref="P63:AK63"/>
    <mergeCell ref="C64:AK64"/>
    <mergeCell ref="C65:O65"/>
    <mergeCell ref="P65:AK65"/>
    <mergeCell ref="C66:AK66"/>
    <mergeCell ref="M104:N104"/>
    <mergeCell ref="O104:P104"/>
    <mergeCell ref="Q104:R104"/>
    <mergeCell ref="S104:T104"/>
    <mergeCell ref="U104:V104"/>
    <mergeCell ref="W104:AK104"/>
    <mergeCell ref="C110:D114"/>
    <mergeCell ref="O103:P103"/>
    <mergeCell ref="Q103:R103"/>
    <mergeCell ref="S103:T103"/>
    <mergeCell ref="U103:V103"/>
    <mergeCell ref="W103:AK103"/>
    <mergeCell ref="C104:D104"/>
    <mergeCell ref="E104:F104"/>
    <mergeCell ref="G104:H104"/>
    <mergeCell ref="I104:J104"/>
    <mergeCell ref="K104:L104"/>
    <mergeCell ref="C103:D103"/>
    <mergeCell ref="E103:F103"/>
    <mergeCell ref="G103:H103"/>
    <mergeCell ref="I103:J103"/>
    <mergeCell ref="K103:L103"/>
    <mergeCell ref="M103:N103"/>
    <mergeCell ref="C105:I105"/>
    <mergeCell ref="M102:N102"/>
    <mergeCell ref="O102:P102"/>
    <mergeCell ref="Q102:R102"/>
    <mergeCell ref="S102:T102"/>
    <mergeCell ref="U102:V102"/>
    <mergeCell ref="W102:AK102"/>
    <mergeCell ref="O101:P101"/>
    <mergeCell ref="Q101:R101"/>
    <mergeCell ref="S101:T101"/>
    <mergeCell ref="U101:V101"/>
    <mergeCell ref="W101:AK101"/>
    <mergeCell ref="M101:N101"/>
    <mergeCell ref="C102:D102"/>
    <mergeCell ref="E102:F102"/>
    <mergeCell ref="G102:H102"/>
    <mergeCell ref="I102:J102"/>
    <mergeCell ref="K102:L102"/>
    <mergeCell ref="C101:D101"/>
    <mergeCell ref="E101:F101"/>
    <mergeCell ref="G101:H101"/>
    <mergeCell ref="I101:J101"/>
    <mergeCell ref="K101:L101"/>
    <mergeCell ref="M100:N100"/>
    <mergeCell ref="O100:P100"/>
    <mergeCell ref="Q100:R100"/>
    <mergeCell ref="S100:T100"/>
    <mergeCell ref="U100:V100"/>
    <mergeCell ref="W100:AK100"/>
    <mergeCell ref="O99:P99"/>
    <mergeCell ref="Q99:R99"/>
    <mergeCell ref="S99:T99"/>
    <mergeCell ref="U99:V99"/>
    <mergeCell ref="W99:AK99"/>
    <mergeCell ref="M99:N99"/>
    <mergeCell ref="C100:D100"/>
    <mergeCell ref="E100:F100"/>
    <mergeCell ref="G100:H100"/>
    <mergeCell ref="I100:J100"/>
    <mergeCell ref="K100:L100"/>
    <mergeCell ref="C99:D99"/>
    <mergeCell ref="E99:F99"/>
    <mergeCell ref="G99:H99"/>
    <mergeCell ref="I99:J99"/>
    <mergeCell ref="K99:L99"/>
    <mergeCell ref="Q95:R98"/>
    <mergeCell ref="S95:T98"/>
    <mergeCell ref="U95:V98"/>
    <mergeCell ref="W95:AK95"/>
    <mergeCell ref="W96:AK96"/>
    <mergeCell ref="W97:AK97"/>
    <mergeCell ref="W98:AK98"/>
    <mergeCell ref="AC93:AD93"/>
    <mergeCell ref="C94:I94"/>
    <mergeCell ref="J94:AK94"/>
    <mergeCell ref="C95:D98"/>
    <mergeCell ref="E95:F98"/>
    <mergeCell ref="G95:H98"/>
    <mergeCell ref="I95:J98"/>
    <mergeCell ref="K95:L98"/>
    <mergeCell ref="M95:N98"/>
    <mergeCell ref="O95:P98"/>
    <mergeCell ref="Q93:R93"/>
    <mergeCell ref="S93:T93"/>
    <mergeCell ref="U93:V93"/>
    <mergeCell ref="W93:X93"/>
    <mergeCell ref="Y93:Z93"/>
    <mergeCell ref="AA93:AB93"/>
    <mergeCell ref="C93:D93"/>
    <mergeCell ref="E93:F93"/>
    <mergeCell ref="G93:H93"/>
    <mergeCell ref="I93:J93"/>
    <mergeCell ref="K93:L93"/>
    <mergeCell ref="M93:N93"/>
    <mergeCell ref="O93:P93"/>
    <mergeCell ref="M92:N92"/>
    <mergeCell ref="O92:P92"/>
    <mergeCell ref="Y91:Z91"/>
    <mergeCell ref="C92:D92"/>
    <mergeCell ref="E92:F92"/>
    <mergeCell ref="G92:H92"/>
    <mergeCell ref="I92:J92"/>
    <mergeCell ref="K92:L92"/>
    <mergeCell ref="Y92:Z92"/>
    <mergeCell ref="AA92:AB92"/>
    <mergeCell ref="AC92:AD92"/>
    <mergeCell ref="Q92:R92"/>
    <mergeCell ref="S92:T92"/>
    <mergeCell ref="U92:V92"/>
    <mergeCell ref="W92:X92"/>
    <mergeCell ref="Q89:R89"/>
    <mergeCell ref="S89:T89"/>
    <mergeCell ref="U89:V89"/>
    <mergeCell ref="W89:X89"/>
    <mergeCell ref="Y89:Z89"/>
    <mergeCell ref="AC90:AD90"/>
    <mergeCell ref="C91:D91"/>
    <mergeCell ref="E91:F91"/>
    <mergeCell ref="G91:H91"/>
    <mergeCell ref="I91:J91"/>
    <mergeCell ref="K91:L91"/>
    <mergeCell ref="M91:N91"/>
    <mergeCell ref="O91:P91"/>
    <mergeCell ref="Q91:R91"/>
    <mergeCell ref="S91:T91"/>
    <mergeCell ref="Q90:R90"/>
    <mergeCell ref="S90:T90"/>
    <mergeCell ref="U90:V90"/>
    <mergeCell ref="W90:X90"/>
    <mergeCell ref="Y90:Z90"/>
    <mergeCell ref="AA90:AB90"/>
    <mergeCell ref="U91:V91"/>
    <mergeCell ref="W91:X91"/>
    <mergeCell ref="AJ88:AK88"/>
    <mergeCell ref="C89:D89"/>
    <mergeCell ref="E89:F89"/>
    <mergeCell ref="G89:H89"/>
    <mergeCell ref="I89:J89"/>
    <mergeCell ref="K89:L89"/>
    <mergeCell ref="M89:N89"/>
    <mergeCell ref="O88:P88"/>
    <mergeCell ref="Q88:R88"/>
    <mergeCell ref="S88:T88"/>
    <mergeCell ref="U88:V88"/>
    <mergeCell ref="W88:X88"/>
    <mergeCell ref="Y88:Z88"/>
    <mergeCell ref="AA89:AB89"/>
    <mergeCell ref="AC89:AD89"/>
    <mergeCell ref="AE89:AK93"/>
    <mergeCell ref="C90:D90"/>
    <mergeCell ref="E90:F90"/>
    <mergeCell ref="G90:H90"/>
    <mergeCell ref="I90:J90"/>
    <mergeCell ref="K90:L90"/>
    <mergeCell ref="M90:N90"/>
    <mergeCell ref="O90:P90"/>
    <mergeCell ref="O89:P89"/>
    <mergeCell ref="AA87:AB87"/>
    <mergeCell ref="AC87:AD87"/>
    <mergeCell ref="AE87:AI87"/>
    <mergeCell ref="AJ87:AK87"/>
    <mergeCell ref="C88:D88"/>
    <mergeCell ref="E88:F88"/>
    <mergeCell ref="G88:H88"/>
    <mergeCell ref="I88:J88"/>
    <mergeCell ref="K88:L88"/>
    <mergeCell ref="M88:N88"/>
    <mergeCell ref="O87:P87"/>
    <mergeCell ref="Q87:R87"/>
    <mergeCell ref="S87:T87"/>
    <mergeCell ref="U87:V87"/>
    <mergeCell ref="W87:X87"/>
    <mergeCell ref="Y87:Z87"/>
    <mergeCell ref="C87:D87"/>
    <mergeCell ref="E87:F87"/>
    <mergeCell ref="G87:H87"/>
    <mergeCell ref="I87:J87"/>
    <mergeCell ref="K87:L87"/>
    <mergeCell ref="M87:N87"/>
    <mergeCell ref="AA88:AB88"/>
    <mergeCell ref="AC88:AD88"/>
    <mergeCell ref="C85:I85"/>
    <mergeCell ref="J85:AK85"/>
    <mergeCell ref="C86:P86"/>
    <mergeCell ref="Q86:AD86"/>
    <mergeCell ref="AE86:AI86"/>
    <mergeCell ref="AJ86:AK86"/>
    <mergeCell ref="T50:U50"/>
    <mergeCell ref="V50:X50"/>
    <mergeCell ref="V49:X49"/>
    <mergeCell ref="Y49:AK50"/>
    <mergeCell ref="C50:D50"/>
    <mergeCell ref="E50:F50"/>
    <mergeCell ref="G50:H50"/>
    <mergeCell ref="I50:J50"/>
    <mergeCell ref="K50:M50"/>
    <mergeCell ref="N50:O50"/>
    <mergeCell ref="P50:Q50"/>
    <mergeCell ref="R50:S50"/>
    <mergeCell ref="C49:D49"/>
    <mergeCell ref="E49:F49"/>
    <mergeCell ref="G49:H49"/>
    <mergeCell ref="I49:J49"/>
    <mergeCell ref="K49:M49"/>
    <mergeCell ref="N49:O49"/>
    <mergeCell ref="R48:S48"/>
    <mergeCell ref="T48:U48"/>
    <mergeCell ref="P49:Q49"/>
    <mergeCell ref="R49:S49"/>
    <mergeCell ref="T49:U49"/>
    <mergeCell ref="Y44:AB45"/>
    <mergeCell ref="AS42:BU42"/>
    <mergeCell ref="P47:Q47"/>
    <mergeCell ref="R47:S47"/>
    <mergeCell ref="T47:U47"/>
    <mergeCell ref="V47:X47"/>
    <mergeCell ref="AS43:BU43"/>
    <mergeCell ref="V42:X42"/>
    <mergeCell ref="Y46:AK48"/>
    <mergeCell ref="AD42:AF43"/>
    <mergeCell ref="V45:X45"/>
    <mergeCell ref="P43:Q43"/>
    <mergeCell ref="R43:S43"/>
    <mergeCell ref="T43:U43"/>
    <mergeCell ref="V43:X43"/>
    <mergeCell ref="C47:D47"/>
    <mergeCell ref="E47:F47"/>
    <mergeCell ref="G47:H47"/>
    <mergeCell ref="I47:J47"/>
    <mergeCell ref="K47:M47"/>
    <mergeCell ref="N47:O47"/>
    <mergeCell ref="V48:X48"/>
    <mergeCell ref="C46:D46"/>
    <mergeCell ref="E46:F46"/>
    <mergeCell ref="G46:H46"/>
    <mergeCell ref="I46:J46"/>
    <mergeCell ref="K46:M46"/>
    <mergeCell ref="N46:O46"/>
    <mergeCell ref="P46:Q46"/>
    <mergeCell ref="R46:S46"/>
    <mergeCell ref="T46:U46"/>
    <mergeCell ref="V46:X46"/>
    <mergeCell ref="C48:D48"/>
    <mergeCell ref="E48:F48"/>
    <mergeCell ref="G48:H48"/>
    <mergeCell ref="I48:J48"/>
    <mergeCell ref="K48:M48"/>
    <mergeCell ref="N48:O48"/>
    <mergeCell ref="P48:Q48"/>
    <mergeCell ref="G44:H44"/>
    <mergeCell ref="I44:J44"/>
    <mergeCell ref="K44:M44"/>
    <mergeCell ref="N44:O44"/>
    <mergeCell ref="P44:Q44"/>
    <mergeCell ref="R44:S44"/>
    <mergeCell ref="T44:U44"/>
    <mergeCell ref="V44:X44"/>
    <mergeCell ref="Y42:AC43"/>
    <mergeCell ref="G43:H43"/>
    <mergeCell ref="I43:J43"/>
    <mergeCell ref="K43:M43"/>
    <mergeCell ref="N43:O43"/>
    <mergeCell ref="AS41:BU41"/>
    <mergeCell ref="AS40:BU40"/>
    <mergeCell ref="C42:D42"/>
    <mergeCell ref="E42:F42"/>
    <mergeCell ref="G42:H42"/>
    <mergeCell ref="I42:J42"/>
    <mergeCell ref="K42:M42"/>
    <mergeCell ref="N42:O42"/>
    <mergeCell ref="P42:Q42"/>
    <mergeCell ref="R42:S42"/>
    <mergeCell ref="T42:U42"/>
    <mergeCell ref="T41:U41"/>
    <mergeCell ref="V41:X41"/>
    <mergeCell ref="Y40:AC41"/>
    <mergeCell ref="AD40:AF41"/>
    <mergeCell ref="AG40:AH41"/>
    <mergeCell ref="AI40:AK41"/>
    <mergeCell ref="AG42:AH43"/>
    <mergeCell ref="AI42:AK43"/>
    <mergeCell ref="C43:D43"/>
    <mergeCell ref="E43:F43"/>
    <mergeCell ref="AN39:AO39"/>
    <mergeCell ref="AP39:AQ39"/>
    <mergeCell ref="C41:D41"/>
    <mergeCell ref="E41:F41"/>
    <mergeCell ref="G41:H41"/>
    <mergeCell ref="I41:J41"/>
    <mergeCell ref="K41:M41"/>
    <mergeCell ref="N41:O41"/>
    <mergeCell ref="P41:Q41"/>
    <mergeCell ref="R41:S41"/>
    <mergeCell ref="C40:M40"/>
    <mergeCell ref="N40:X40"/>
    <mergeCell ref="C36:I36"/>
    <mergeCell ref="J36:AK36"/>
    <mergeCell ref="C37:I38"/>
    <mergeCell ref="J37:AK38"/>
    <mergeCell ref="C39:I39"/>
    <mergeCell ref="J39:AK39"/>
    <mergeCell ref="C35:I35"/>
    <mergeCell ref="J35:AK35"/>
    <mergeCell ref="C25:I26"/>
    <mergeCell ref="J25:AK26"/>
    <mergeCell ref="J30:M30"/>
    <mergeCell ref="J29:M29"/>
    <mergeCell ref="O29:P29"/>
    <mergeCell ref="R29:S29"/>
    <mergeCell ref="U29:V29"/>
    <mergeCell ref="X29:Y29"/>
    <mergeCell ref="AA29:AB29"/>
    <mergeCell ref="AD29:AE29"/>
    <mergeCell ref="AG29:AH29"/>
    <mergeCell ref="AJ29:AK29"/>
    <mergeCell ref="V27:X27"/>
    <mergeCell ref="Y27:AK27"/>
    <mergeCell ref="J28:M28"/>
    <mergeCell ref="N28:V28"/>
    <mergeCell ref="AE23:AH23"/>
    <mergeCell ref="AI23:AK23"/>
    <mergeCell ref="C24:I24"/>
    <mergeCell ref="J24:M24"/>
    <mergeCell ref="N24:Q24"/>
    <mergeCell ref="R24:AK24"/>
    <mergeCell ref="AB21:AF21"/>
    <mergeCell ref="AG21:AJ21"/>
    <mergeCell ref="C22:I22"/>
    <mergeCell ref="J22:AK22"/>
    <mergeCell ref="C23:I23"/>
    <mergeCell ref="J23:M23"/>
    <mergeCell ref="N23:Q23"/>
    <mergeCell ref="R23:U23"/>
    <mergeCell ref="V23:Y23"/>
    <mergeCell ref="Z23:AD23"/>
    <mergeCell ref="C19:I21"/>
    <mergeCell ref="J21:N21"/>
    <mergeCell ref="O21:R21"/>
    <mergeCell ref="S21:W21"/>
    <mergeCell ref="X21:AA21"/>
    <mergeCell ref="AB19:AD19"/>
    <mergeCell ref="AE19:AK19"/>
    <mergeCell ref="J20:N20"/>
    <mergeCell ref="O20:P20"/>
    <mergeCell ref="Q20:V20"/>
    <mergeCell ref="X20:Y20"/>
    <mergeCell ref="Z20:AE20"/>
    <mergeCell ref="AG20:AK20"/>
    <mergeCell ref="Y18:AA18"/>
    <mergeCell ref="J19:M19"/>
    <mergeCell ref="N19:Q19"/>
    <mergeCell ref="T19:W19"/>
    <mergeCell ref="X19:AA19"/>
    <mergeCell ref="C18:I18"/>
    <mergeCell ref="J18:M18"/>
    <mergeCell ref="O18:Q18"/>
    <mergeCell ref="R18:S18"/>
    <mergeCell ref="T18:U18"/>
    <mergeCell ref="V18:X18"/>
    <mergeCell ref="V16:W16"/>
    <mergeCell ref="X16:Z16"/>
    <mergeCell ref="AA16:AB16"/>
    <mergeCell ref="AC16:AD16"/>
    <mergeCell ref="AE16:AK16"/>
    <mergeCell ref="C17:I17"/>
    <mergeCell ref="J17:L17"/>
    <mergeCell ref="M17:N17"/>
    <mergeCell ref="O17:AD17"/>
    <mergeCell ref="AE17:AK17"/>
    <mergeCell ref="X15:Y15"/>
    <mergeCell ref="Z15:AA15"/>
    <mergeCell ref="AC15:AD15"/>
    <mergeCell ref="AE15:AK15"/>
    <mergeCell ref="C16:I16"/>
    <mergeCell ref="J16:K16"/>
    <mergeCell ref="L16:M16"/>
    <mergeCell ref="P16:Q16"/>
    <mergeCell ref="R16:S16"/>
    <mergeCell ref="T16:U16"/>
    <mergeCell ref="C14:I14"/>
    <mergeCell ref="J14:AD14"/>
    <mergeCell ref="AE14:AK14"/>
    <mergeCell ref="C15:I15"/>
    <mergeCell ref="J15:K15"/>
    <mergeCell ref="L15:M15"/>
    <mergeCell ref="P15:Q15"/>
    <mergeCell ref="R15:S15"/>
    <mergeCell ref="T15:U15"/>
    <mergeCell ref="V15:W15"/>
    <mergeCell ref="S9:W9"/>
    <mergeCell ref="AG9:AK9"/>
    <mergeCell ref="X9:AF9"/>
    <mergeCell ref="C12:I12"/>
    <mergeCell ref="J12:Y12"/>
    <mergeCell ref="Z12:AK12"/>
    <mergeCell ref="C13:I13"/>
    <mergeCell ref="J13:AD13"/>
    <mergeCell ref="AE13:AK13"/>
    <mergeCell ref="C10:I10"/>
    <mergeCell ref="K10:N10"/>
    <mergeCell ref="O10:W10"/>
    <mergeCell ref="X10:AB10"/>
    <mergeCell ref="AC10:AK10"/>
    <mergeCell ref="C11:I11"/>
    <mergeCell ref="K11:AK11"/>
    <mergeCell ref="J105:AK105"/>
    <mergeCell ref="B1:AL1"/>
    <mergeCell ref="C3:L3"/>
    <mergeCell ref="AE3:AK3"/>
    <mergeCell ref="C4:I4"/>
    <mergeCell ref="J4:Y4"/>
    <mergeCell ref="Z4:AD4"/>
    <mergeCell ref="AE4:AK4"/>
    <mergeCell ref="C7:I7"/>
    <mergeCell ref="C5:I5"/>
    <mergeCell ref="K5:R5"/>
    <mergeCell ref="S5:AK5"/>
    <mergeCell ref="C6:I6"/>
    <mergeCell ref="K6:AB6"/>
    <mergeCell ref="AC6:AK6"/>
    <mergeCell ref="K7:W7"/>
    <mergeCell ref="X7:AK7"/>
    <mergeCell ref="B2:AL2"/>
    <mergeCell ref="C8:I8"/>
    <mergeCell ref="K8:W8"/>
    <mergeCell ref="X8:AB8"/>
    <mergeCell ref="AC8:AK8"/>
    <mergeCell ref="C9:I9"/>
    <mergeCell ref="K9:R9"/>
  </mergeCells>
  <phoneticPr fontId="3"/>
  <dataValidations count="9">
    <dataValidation type="list" allowBlank="1" showInputMessage="1" showErrorMessage="1" sqref="N19:Q19 X19:AA19">
      <formula1>"’,整形,ほぼ整形,不整形"</formula1>
    </dataValidation>
    <dataValidation type="list" allowBlank="1" showInputMessage="1" showErrorMessage="1" sqref="AG20:AK20">
      <formula1>"1.21.。3"</formula1>
    </dataValidation>
    <dataValidation type="list" allowBlank="1" showInputMessage="1" showErrorMessage="1" sqref="O21:R21 X21:AA21 AG21:AJ21 AE23:AH23 V23:Y23 N23:Q23">
      <formula1>"有,無"</formula1>
    </dataValidation>
    <dataValidation type="list" allowBlank="1" showInputMessage="1" showErrorMessage="1" sqref="AN29:AN30">
      <formula1>"123,132"</formula1>
    </dataValidation>
    <dataValidation type="list" allowBlank="1" showInputMessage="1" showErrorMessage="1" sqref="N24:Q24">
      <formula1>"整合,不整合"</formula1>
    </dataValidation>
    <dataValidation type="list" allowBlank="1" showInputMessage="1" showErrorMessage="1" sqref="W97:W99 W101:W103">
      <formula1>$AQ$39:$AQ$43</formula1>
    </dataValidation>
    <dataValidation type="list" allowBlank="1" showInputMessage="1" showErrorMessage="1" sqref="C3:L3">
      <formula1>"耐震診断　概要書,補強設計　概要書"</formula1>
    </dataValidation>
    <dataValidation type="list" allowBlank="1" showInputMessage="1" showErrorMessage="1" sqref="C4:I4">
      <formula1>"診断概要,補強概要"</formula1>
    </dataValidation>
    <dataValidation type="list" allowBlank="1" showInputMessage="1" showErrorMessage="1" sqref="AE4:AK4">
      <formula1>"沿道診断,沿道補強"</formula1>
    </dataValidation>
  </dataValidations>
  <printOptions horizontalCentered="1"/>
  <pageMargins left="0.39370078740157483" right="0.11811023622047245" top="0.39370078740157483" bottom="0.15748031496062992" header="0.19685039370078741" footer="0"/>
  <pageSetup paperSize="9" fitToHeight="0" orientation="portrait" blackAndWhite="1" verticalDpi="400" r:id="rId1"/>
  <headerFooter alignWithMargins="0"/>
  <rowBreaks count="5" manualBreakCount="5">
    <brk id="50" min="1" max="37" man="1"/>
    <brk id="84" max="16383" man="1"/>
    <brk id="50" min="1" max="37" man="1"/>
    <brk id="114" max="16383" man="1"/>
    <brk id="173" min="1" max="37" man="1"/>
  </rowBreaks>
  <colBreaks count="1" manualBreakCount="1">
    <brk id="37" min="1" max="21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【補強】様式２　概要(RC)</vt:lpstr>
      <vt:lpstr>【補強】様式２　概要(S)</vt:lpstr>
      <vt:lpstr>'【補強】様式２　概要(RC)'!Print_Area</vt:lpstr>
      <vt:lpstr>'【補強】様式２　概要(S)'!Print_Area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yoshihito tsuchiya</dc:creator>
  <cp:lastModifiedBy>HP</cp:lastModifiedBy>
  <cp:lastPrinted>2016-11-07T07:19:19Z</cp:lastPrinted>
  <dcterms:created xsi:type="dcterms:W3CDTF">2014-09-03T01:55:06Z</dcterms:created>
  <dcterms:modified xsi:type="dcterms:W3CDTF">2018-09-12T01:09:49Z</dcterms:modified>
</cp:coreProperties>
</file>